
<file path=[Content_Types].xml><?xml version="1.0" encoding="utf-8"?>
<Types xmlns="http://schemas.openxmlformats.org/package/2006/content-types">
  <Default Extension="jpeg" ContentType="image/jpeg"/>
  <Default Extension="JPG" ContentType="image/.jpg"/>
  <Default Extension="png" ContentType="image/pn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45" firstSheet="2" activeTab="9"/>
  </bookViews>
  <sheets>
    <sheet name="图书" sheetId="4" r:id="rId1"/>
    <sheet name="音乐、语言教室" sheetId="1" r:id="rId2"/>
    <sheet name="科学教室" sheetId="2" r:id="rId3"/>
    <sheet name="心理咨询、观察" sheetId="3" r:id="rId4"/>
    <sheet name="卫生保健" sheetId="5" r:id="rId5"/>
    <sheet name="计算机教室" sheetId="6" r:id="rId6"/>
    <sheet name="劳动教室" sheetId="8" r:id="rId7"/>
    <sheet name="书法美术" sheetId="9" r:id="rId8"/>
    <sheet name="体质测试室" sheetId="10" r:id="rId9"/>
    <sheet name="舞蹈教室" sheetId="12" r:id="rId10"/>
    <sheet name="体育用品" sheetId="13" r:id="rId11"/>
    <sheet name="其它学校 增补项目" sheetId="14" r:id="rId12"/>
  </sheets>
  <definedNames>
    <definedName name="市场单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47CD91B4CE76427BB6F1DC00AC4D7462" descr="960身高体重"/>
        <xdr:cNvPicPr>
          <a:picLocks noChangeAspect="1"/>
        </xdr:cNvPicPr>
      </xdr:nvPicPr>
      <xdr:blipFill>
        <a:blip r:embed="rId1"/>
        <a:stretch>
          <a:fillRect/>
        </a:stretch>
      </xdr:blipFill>
      <xdr:spPr>
        <a:xfrm>
          <a:off x="10216515" y="699770"/>
          <a:ext cx="878840" cy="1320165"/>
        </a:xfrm>
        <a:prstGeom prst="rect">
          <a:avLst/>
        </a:prstGeom>
        <a:noFill/>
        <a:ln w="9525">
          <a:noFill/>
        </a:ln>
      </xdr:spPr>
    </xdr:pic>
  </etc:cellImage>
  <etc:cellImage>
    <xdr:pic>
      <xdr:nvPicPr>
        <xdr:cNvPr id="3" name="ID_D539374321A84B51B960A0B77DCF6F51" descr="2-肺活量"/>
        <xdr:cNvPicPr>
          <a:picLocks noChangeAspect="1"/>
        </xdr:cNvPicPr>
      </xdr:nvPicPr>
      <xdr:blipFill>
        <a:blip r:embed="rId2"/>
        <a:stretch>
          <a:fillRect/>
        </a:stretch>
      </xdr:blipFill>
      <xdr:spPr>
        <a:xfrm>
          <a:off x="9963150" y="2432685"/>
          <a:ext cx="1555115" cy="1038860"/>
        </a:xfrm>
        <a:prstGeom prst="rect">
          <a:avLst/>
        </a:prstGeom>
        <a:noFill/>
        <a:ln w="9525">
          <a:noFill/>
        </a:ln>
      </xdr:spPr>
    </xdr:pic>
  </etc:cellImage>
  <etc:cellImage>
    <xdr:pic>
      <xdr:nvPicPr>
        <xdr:cNvPr id="4" name="ID_A45B9D723B69491E8168AE5BC9CED3B9" descr="3-坐位体前屈"/>
        <xdr:cNvPicPr>
          <a:picLocks noChangeAspect="1"/>
        </xdr:cNvPicPr>
      </xdr:nvPicPr>
      <xdr:blipFill>
        <a:blip r:embed="rId3"/>
        <a:stretch>
          <a:fillRect/>
        </a:stretch>
      </xdr:blipFill>
      <xdr:spPr>
        <a:xfrm>
          <a:off x="9963150" y="3986530"/>
          <a:ext cx="1732915" cy="1158240"/>
        </a:xfrm>
        <a:prstGeom prst="rect">
          <a:avLst/>
        </a:prstGeom>
        <a:noFill/>
        <a:ln w="9525">
          <a:noFill/>
        </a:ln>
      </xdr:spPr>
    </xdr:pic>
  </etc:cellImage>
  <etc:cellImage>
    <xdr:pic>
      <xdr:nvPicPr>
        <xdr:cNvPr id="5" name="ID_AAF69C7E14DE498DBE7734E6B8442079" descr="960仰卧起坐"/>
        <xdr:cNvPicPr>
          <a:picLocks noChangeAspect="1"/>
        </xdr:cNvPicPr>
      </xdr:nvPicPr>
      <xdr:blipFill>
        <a:blip r:embed="rId4"/>
        <a:stretch>
          <a:fillRect/>
        </a:stretch>
      </xdr:blipFill>
      <xdr:spPr>
        <a:xfrm>
          <a:off x="9857740" y="5723255"/>
          <a:ext cx="1750695" cy="798195"/>
        </a:xfrm>
        <a:prstGeom prst="rect">
          <a:avLst/>
        </a:prstGeom>
        <a:noFill/>
        <a:ln w="9525">
          <a:noFill/>
        </a:ln>
      </xdr:spPr>
    </xdr:pic>
  </etc:cellImage>
  <etc:cellImage>
    <xdr:pic>
      <xdr:nvPicPr>
        <xdr:cNvPr id="6" name="ID_5D6F0D357DED44A09EA457F77E27C037" descr="7-跳绳"/>
        <xdr:cNvPicPr>
          <a:picLocks noChangeAspect="1"/>
        </xdr:cNvPicPr>
      </xdr:nvPicPr>
      <xdr:blipFill>
        <a:blip r:embed="rId5"/>
        <a:stretch>
          <a:fillRect/>
        </a:stretch>
      </xdr:blipFill>
      <xdr:spPr>
        <a:xfrm>
          <a:off x="9970770" y="7150100"/>
          <a:ext cx="1644015" cy="1097915"/>
        </a:xfrm>
        <a:prstGeom prst="rect">
          <a:avLst/>
        </a:prstGeom>
        <a:noFill/>
        <a:ln w="9525">
          <a:noFill/>
        </a:ln>
      </xdr:spPr>
    </xdr:pic>
  </etc:cellImage>
  <etc:cellImage>
    <xdr:pic>
      <xdr:nvPicPr>
        <xdr:cNvPr id="7" name="ID_39A1F0193EBE4CD4ABEABACFEAA4ADB4" descr="96050米跑4人测"/>
        <xdr:cNvPicPr>
          <a:picLocks noChangeAspect="1"/>
        </xdr:cNvPicPr>
      </xdr:nvPicPr>
      <xdr:blipFill>
        <a:blip r:embed="rId6"/>
        <a:stretch>
          <a:fillRect/>
        </a:stretch>
      </xdr:blipFill>
      <xdr:spPr>
        <a:xfrm>
          <a:off x="10062210" y="8667750"/>
          <a:ext cx="1403985" cy="1202690"/>
        </a:xfrm>
        <a:prstGeom prst="rect">
          <a:avLst/>
        </a:prstGeom>
        <a:noFill/>
        <a:ln w="9525">
          <a:noFill/>
        </a:ln>
      </xdr:spPr>
    </xdr:pic>
  </etc:cellImage>
  <etc:cellImage>
    <xdr:pic>
      <xdr:nvPicPr>
        <xdr:cNvPr id="8" name="ID_D0D5117C272B432892FFD46D07B88FE2" descr="960往返跑-2人测"/>
        <xdr:cNvPicPr>
          <a:picLocks noChangeAspect="1"/>
        </xdr:cNvPicPr>
      </xdr:nvPicPr>
      <xdr:blipFill>
        <a:blip r:embed="rId7"/>
        <a:stretch>
          <a:fillRect/>
        </a:stretch>
      </xdr:blipFill>
      <xdr:spPr>
        <a:xfrm>
          <a:off x="10069195" y="10419080"/>
          <a:ext cx="1382395" cy="923290"/>
        </a:xfrm>
        <a:prstGeom prst="rect">
          <a:avLst/>
        </a:prstGeom>
        <a:noFill/>
        <a:ln w="9525">
          <a:noFill/>
        </a:ln>
      </xdr:spPr>
    </xdr:pic>
  </etc:cellImage>
  <etc:cellImage>
    <xdr:pic>
      <xdr:nvPicPr>
        <xdr:cNvPr id="156" name="ID_FFD67F0DF04647ED9EDD13AAC8891295"/>
        <xdr:cNvPicPr>
          <a:picLocks noChangeAspect="1"/>
        </xdr:cNvPicPr>
      </xdr:nvPicPr>
      <xdr:blipFill>
        <a:blip r:embed="rId8"/>
        <a:stretch>
          <a:fillRect/>
        </a:stretch>
      </xdr:blipFill>
      <xdr:spPr>
        <a:xfrm>
          <a:off x="8175625" y="942975"/>
          <a:ext cx="1362075" cy="762635"/>
        </a:xfrm>
        <a:prstGeom prst="rect">
          <a:avLst/>
        </a:prstGeom>
      </xdr:spPr>
    </xdr:pic>
  </etc:cellImage>
  <etc:cellImage>
    <xdr:pic>
      <xdr:nvPicPr>
        <xdr:cNvPr id="121" name="ID_DC99E1B9338D4E15896C66F134EE050C"/>
        <xdr:cNvPicPr>
          <a:picLocks noChangeAspect="1"/>
        </xdr:cNvPicPr>
      </xdr:nvPicPr>
      <xdr:blipFill>
        <a:blip r:embed="rId9"/>
        <a:stretch>
          <a:fillRect/>
        </a:stretch>
      </xdr:blipFill>
      <xdr:spPr>
        <a:xfrm>
          <a:off x="8356600" y="3070860"/>
          <a:ext cx="1009015" cy="747395"/>
        </a:xfrm>
        <a:prstGeom prst="rect">
          <a:avLst/>
        </a:prstGeom>
      </xdr:spPr>
    </xdr:pic>
  </etc:cellImage>
  <etc:cellImage>
    <xdr:pic>
      <xdr:nvPicPr>
        <xdr:cNvPr id="160" name="ID_3463D0F8AC1D4414AB2F4A800AA525D7"/>
        <xdr:cNvPicPr>
          <a:picLocks noChangeAspect="1"/>
        </xdr:cNvPicPr>
      </xdr:nvPicPr>
      <xdr:blipFill>
        <a:blip r:embed="rId10"/>
        <a:stretch>
          <a:fillRect/>
        </a:stretch>
      </xdr:blipFill>
      <xdr:spPr>
        <a:xfrm>
          <a:off x="8099425" y="3909060"/>
          <a:ext cx="1555115" cy="871855"/>
        </a:xfrm>
        <a:prstGeom prst="rect">
          <a:avLst/>
        </a:prstGeom>
      </xdr:spPr>
    </xdr:pic>
  </etc:cellImage>
  <etc:cellImage>
    <xdr:pic>
      <xdr:nvPicPr>
        <xdr:cNvPr id="161" name="ID_A5C0E9D1A45E4E2EB736B9435D5BA8C8"/>
        <xdr:cNvPicPr>
          <a:picLocks noChangeAspect="1"/>
        </xdr:cNvPicPr>
      </xdr:nvPicPr>
      <xdr:blipFill>
        <a:blip r:embed="rId11"/>
        <a:stretch>
          <a:fillRect/>
        </a:stretch>
      </xdr:blipFill>
      <xdr:spPr>
        <a:xfrm>
          <a:off x="8613775" y="4848225"/>
          <a:ext cx="401955" cy="596900"/>
        </a:xfrm>
        <a:prstGeom prst="rect">
          <a:avLst/>
        </a:prstGeom>
      </xdr:spPr>
    </xdr:pic>
  </etc:cellImage>
  <etc:cellImage>
    <xdr:pic>
      <xdr:nvPicPr>
        <xdr:cNvPr id="159" name="ID_CDDE1ED9F60247C1B9BF8B0C56394EA6"/>
        <xdr:cNvPicPr>
          <a:picLocks noChangeAspect="1"/>
        </xdr:cNvPicPr>
      </xdr:nvPicPr>
      <xdr:blipFill>
        <a:blip r:embed="rId12"/>
        <a:stretch>
          <a:fillRect/>
        </a:stretch>
      </xdr:blipFill>
      <xdr:spPr>
        <a:xfrm>
          <a:off x="8213725" y="5695950"/>
          <a:ext cx="1334770" cy="640080"/>
        </a:xfrm>
        <a:prstGeom prst="rect">
          <a:avLst/>
        </a:prstGeom>
      </xdr:spPr>
    </xdr:pic>
  </etc:cellImage>
  <etc:cellImage>
    <xdr:pic>
      <xdr:nvPicPr>
        <xdr:cNvPr id="169" name="ID_A6F023016A7542C785772D73C4FE0AA6"/>
        <xdr:cNvPicPr>
          <a:picLocks noChangeAspect="1"/>
        </xdr:cNvPicPr>
      </xdr:nvPicPr>
      <xdr:blipFill>
        <a:blip r:embed="rId13"/>
        <a:stretch>
          <a:fillRect/>
        </a:stretch>
      </xdr:blipFill>
      <xdr:spPr>
        <a:xfrm>
          <a:off x="8289925" y="7705725"/>
          <a:ext cx="1163955" cy="792480"/>
        </a:xfrm>
        <a:prstGeom prst="rect">
          <a:avLst/>
        </a:prstGeom>
      </xdr:spPr>
    </xdr:pic>
  </etc:cellImage>
  <etc:cellImage>
    <xdr:pic>
      <xdr:nvPicPr>
        <xdr:cNvPr id="107" name="ID_EFFC27766C774434B99B822D30DB9E85"/>
        <xdr:cNvPicPr>
          <a:picLocks noChangeAspect="1"/>
        </xdr:cNvPicPr>
      </xdr:nvPicPr>
      <xdr:blipFill>
        <a:blip r:embed="rId14" cstate="print"/>
        <a:stretch>
          <a:fillRect/>
        </a:stretch>
      </xdr:blipFill>
      <xdr:spPr>
        <a:xfrm>
          <a:off x="8502015" y="8618220"/>
          <a:ext cx="891540" cy="722630"/>
        </a:xfrm>
        <a:prstGeom prst="rect">
          <a:avLst/>
        </a:prstGeom>
        <a:noFill/>
        <a:ln w="9525">
          <a:noFill/>
        </a:ln>
      </xdr:spPr>
    </xdr:pic>
  </etc:cellImage>
  <etc:cellImage>
    <xdr:pic>
      <xdr:nvPicPr>
        <xdr:cNvPr id="155" name="ID_036DC7FDE1B541B5A3037C6AB9C3EC36"/>
        <xdr:cNvPicPr>
          <a:picLocks noChangeAspect="1"/>
        </xdr:cNvPicPr>
      </xdr:nvPicPr>
      <xdr:blipFill>
        <a:blip r:embed="rId15"/>
        <a:stretch>
          <a:fillRect/>
        </a:stretch>
      </xdr:blipFill>
      <xdr:spPr>
        <a:xfrm>
          <a:off x="8509000" y="9534525"/>
          <a:ext cx="840740" cy="615315"/>
        </a:xfrm>
        <a:prstGeom prst="rect">
          <a:avLst/>
        </a:prstGeom>
      </xdr:spPr>
    </xdr:pic>
  </etc:cellImage>
  <etc:cellImage>
    <xdr:pic>
      <xdr:nvPicPr>
        <xdr:cNvPr id="122" name="ID_187CF2D0F303449387A687923A902BEE"/>
        <xdr:cNvPicPr>
          <a:picLocks noChangeAspect="1"/>
        </xdr:cNvPicPr>
      </xdr:nvPicPr>
      <xdr:blipFill>
        <a:blip r:embed="rId16"/>
        <a:stretch>
          <a:fillRect/>
        </a:stretch>
      </xdr:blipFill>
      <xdr:spPr>
        <a:xfrm>
          <a:off x="8608060" y="12106910"/>
          <a:ext cx="643890" cy="816610"/>
        </a:xfrm>
        <a:prstGeom prst="rect">
          <a:avLst/>
        </a:prstGeom>
      </xdr:spPr>
    </xdr:pic>
  </etc:cellImage>
  <etc:cellImage>
    <xdr:pic>
      <xdr:nvPicPr>
        <xdr:cNvPr id="143" name="ID_C5C724A1D417403DABF6DB772DF3DCE1"/>
        <xdr:cNvPicPr>
          <a:picLocks noChangeAspect="1"/>
        </xdr:cNvPicPr>
      </xdr:nvPicPr>
      <xdr:blipFill>
        <a:blip r:embed="rId17"/>
        <a:stretch>
          <a:fillRect/>
        </a:stretch>
      </xdr:blipFill>
      <xdr:spPr>
        <a:xfrm>
          <a:off x="8620125" y="13087350"/>
          <a:ext cx="802005" cy="666115"/>
        </a:xfrm>
        <a:prstGeom prst="rect">
          <a:avLst/>
        </a:prstGeom>
      </xdr:spPr>
    </xdr:pic>
  </etc:cellImage>
  <etc:cellImage>
    <xdr:pic>
      <xdr:nvPicPr>
        <xdr:cNvPr id="125" name="ID_999BFA316B624ACAAE880F767922F685"/>
        <xdr:cNvPicPr>
          <a:picLocks noChangeAspect="1"/>
        </xdr:cNvPicPr>
      </xdr:nvPicPr>
      <xdr:blipFill>
        <a:blip r:embed="rId18"/>
        <a:stretch>
          <a:fillRect/>
        </a:stretch>
      </xdr:blipFill>
      <xdr:spPr>
        <a:xfrm>
          <a:off x="8557260" y="14751685"/>
          <a:ext cx="975360" cy="731520"/>
        </a:xfrm>
        <a:prstGeom prst="rect">
          <a:avLst/>
        </a:prstGeom>
      </xdr:spPr>
    </xdr:pic>
  </etc:cellImage>
  <etc:cellImage>
    <xdr:pic>
      <xdr:nvPicPr>
        <xdr:cNvPr id="149" name="ID_610254417FEF467DA1CC5760EC3C3A7B"/>
        <xdr:cNvPicPr>
          <a:picLocks noChangeAspect="1"/>
        </xdr:cNvPicPr>
      </xdr:nvPicPr>
      <xdr:blipFill>
        <a:blip r:embed="rId19"/>
        <a:stretch>
          <a:fillRect/>
        </a:stretch>
      </xdr:blipFill>
      <xdr:spPr>
        <a:xfrm>
          <a:off x="8632825" y="15697200"/>
          <a:ext cx="694690" cy="682625"/>
        </a:xfrm>
        <a:prstGeom prst="rect">
          <a:avLst/>
        </a:prstGeom>
      </xdr:spPr>
    </xdr:pic>
  </etc:cellImage>
  <etc:cellImage>
    <xdr:pic>
      <xdr:nvPicPr>
        <xdr:cNvPr id="158" name="ID_AAB56E9B4999447A8407258A76AE5E3C"/>
        <xdr:cNvPicPr>
          <a:picLocks noChangeAspect="1"/>
        </xdr:cNvPicPr>
      </xdr:nvPicPr>
      <xdr:blipFill>
        <a:blip r:embed="rId20"/>
        <a:stretch>
          <a:fillRect/>
        </a:stretch>
      </xdr:blipFill>
      <xdr:spPr>
        <a:xfrm>
          <a:off x="8709025" y="16535400"/>
          <a:ext cx="542925" cy="762000"/>
        </a:xfrm>
        <a:prstGeom prst="rect">
          <a:avLst/>
        </a:prstGeom>
      </xdr:spPr>
    </xdr:pic>
  </etc:cellImage>
  <etc:cellImage>
    <xdr:pic>
      <xdr:nvPicPr>
        <xdr:cNvPr id="150" name="ID_9F35DB5AC2CC4EC2ABF779D95C94D0BA"/>
        <xdr:cNvPicPr>
          <a:picLocks noChangeAspect="1"/>
        </xdr:cNvPicPr>
      </xdr:nvPicPr>
      <xdr:blipFill>
        <a:blip r:embed="rId21"/>
        <a:stretch>
          <a:fillRect/>
        </a:stretch>
      </xdr:blipFill>
      <xdr:spPr>
        <a:xfrm>
          <a:off x="8632825" y="17564100"/>
          <a:ext cx="713105" cy="749300"/>
        </a:xfrm>
        <a:prstGeom prst="rect">
          <a:avLst/>
        </a:prstGeom>
      </xdr:spPr>
    </xdr:pic>
  </etc:cellImage>
  <etc:cellImage>
    <xdr:pic>
      <xdr:nvPicPr>
        <xdr:cNvPr id="151" name="ID_76A86041F45247BF8C0F5C0712AB20C4"/>
        <xdr:cNvPicPr>
          <a:picLocks noChangeAspect="1"/>
        </xdr:cNvPicPr>
      </xdr:nvPicPr>
      <xdr:blipFill>
        <a:blip r:embed="rId22"/>
        <a:stretch>
          <a:fillRect/>
        </a:stretch>
      </xdr:blipFill>
      <xdr:spPr>
        <a:xfrm>
          <a:off x="8575675" y="18516600"/>
          <a:ext cx="901700" cy="621665"/>
        </a:xfrm>
        <a:prstGeom prst="rect">
          <a:avLst/>
        </a:prstGeom>
      </xdr:spPr>
    </xdr:pic>
  </etc:cellImage>
  <etc:cellImage>
    <xdr:pic>
      <xdr:nvPicPr>
        <xdr:cNvPr id="115" name="ID_C5632219C568400A983A41C22EA2FF4E" descr="f0d442385e909ea97837c504dd027c6"/>
        <xdr:cNvPicPr>
          <a:picLocks noChangeAspect="1"/>
        </xdr:cNvPicPr>
      </xdr:nvPicPr>
      <xdr:blipFill>
        <a:blip r:embed="rId23" cstate="print"/>
        <a:stretch>
          <a:fillRect/>
        </a:stretch>
      </xdr:blipFill>
      <xdr:spPr>
        <a:xfrm>
          <a:off x="8529320" y="19320510"/>
          <a:ext cx="986155" cy="744855"/>
        </a:xfrm>
        <a:prstGeom prst="rect">
          <a:avLst/>
        </a:prstGeom>
      </xdr:spPr>
    </xdr:pic>
  </etc:cellImage>
  <etc:cellImage>
    <xdr:pic>
      <xdr:nvPicPr>
        <xdr:cNvPr id="114" name="ID_B7E6F5E0290244F288CA6E1AFB51084B"/>
        <xdr:cNvPicPr>
          <a:picLocks noChangeAspect="1"/>
        </xdr:cNvPicPr>
      </xdr:nvPicPr>
      <xdr:blipFill>
        <a:blip r:embed="rId24" cstate="print"/>
        <a:stretch>
          <a:fillRect/>
        </a:stretch>
      </xdr:blipFill>
      <xdr:spPr>
        <a:xfrm>
          <a:off x="8526780" y="20191095"/>
          <a:ext cx="925195" cy="715645"/>
        </a:xfrm>
        <a:prstGeom prst="rect">
          <a:avLst/>
        </a:prstGeom>
        <a:noFill/>
        <a:ln w="9525">
          <a:noFill/>
        </a:ln>
      </xdr:spPr>
    </xdr:pic>
  </etc:cellImage>
  <etc:cellImage>
    <xdr:pic>
      <xdr:nvPicPr>
        <xdr:cNvPr id="173" name="ID_94E755AD01A645788918A544CFE64030"/>
        <xdr:cNvPicPr>
          <a:picLocks noChangeAspect="1"/>
        </xdr:cNvPicPr>
      </xdr:nvPicPr>
      <xdr:blipFill>
        <a:blip r:embed="rId25"/>
        <a:stretch>
          <a:fillRect/>
        </a:stretch>
      </xdr:blipFill>
      <xdr:spPr>
        <a:xfrm>
          <a:off x="8556625" y="46205775"/>
          <a:ext cx="840740" cy="731520"/>
        </a:xfrm>
        <a:prstGeom prst="rect">
          <a:avLst/>
        </a:prstGeom>
      </xdr:spPr>
    </xdr:pic>
  </etc:cellImage>
  <etc:cellImage>
    <xdr:pic>
      <xdr:nvPicPr>
        <xdr:cNvPr id="174" name="ID_EA4D08F27F33421C99750B3E1FF1C29E"/>
        <xdr:cNvPicPr>
          <a:picLocks noChangeAspect="1"/>
        </xdr:cNvPicPr>
      </xdr:nvPicPr>
      <xdr:blipFill>
        <a:blip r:embed="rId26"/>
        <a:stretch>
          <a:fillRect/>
        </a:stretch>
      </xdr:blipFill>
      <xdr:spPr>
        <a:xfrm>
          <a:off x="8528050" y="46977300"/>
          <a:ext cx="901700" cy="621665"/>
        </a:xfrm>
        <a:prstGeom prst="rect">
          <a:avLst/>
        </a:prstGeom>
      </xdr:spPr>
    </xdr:pic>
  </etc:cellImage>
  <etc:cellImage>
    <xdr:pic>
      <xdr:nvPicPr>
        <xdr:cNvPr id="144" name="ID_9DE9D268CE8C48EAAE57A88EFFD0B9B2"/>
        <xdr:cNvPicPr>
          <a:picLocks noChangeAspect="1"/>
        </xdr:cNvPicPr>
      </xdr:nvPicPr>
      <xdr:blipFill>
        <a:blip r:embed="rId27"/>
        <a:stretch>
          <a:fillRect/>
        </a:stretch>
      </xdr:blipFill>
      <xdr:spPr>
        <a:xfrm>
          <a:off x="8442325" y="48567975"/>
          <a:ext cx="1009650" cy="721995"/>
        </a:xfrm>
        <a:prstGeom prst="rect">
          <a:avLst/>
        </a:prstGeom>
      </xdr:spPr>
    </xdr:pic>
  </etc:cellImage>
  <etc:cellImage>
    <xdr:pic>
      <xdr:nvPicPr>
        <xdr:cNvPr id="139" name="ID_FA8458643910497BBE94FC198A35C9AF"/>
        <xdr:cNvPicPr>
          <a:picLocks noChangeAspect="1"/>
        </xdr:cNvPicPr>
      </xdr:nvPicPr>
      <xdr:blipFill>
        <a:blip r:embed="rId28"/>
        <a:stretch>
          <a:fillRect/>
        </a:stretch>
      </xdr:blipFill>
      <xdr:spPr>
        <a:xfrm>
          <a:off x="8501380" y="49472850"/>
          <a:ext cx="1045845" cy="702945"/>
        </a:xfrm>
        <a:prstGeom prst="rect">
          <a:avLst/>
        </a:prstGeom>
      </xdr:spPr>
    </xdr:pic>
  </etc:cellImage>
  <etc:cellImage>
    <xdr:pic>
      <xdr:nvPicPr>
        <xdr:cNvPr id="140" name="ID_1A3FCACBDEDB452EA57968CBA8965389"/>
        <xdr:cNvPicPr>
          <a:picLocks noChangeAspect="1"/>
        </xdr:cNvPicPr>
      </xdr:nvPicPr>
      <xdr:blipFill>
        <a:blip r:embed="rId29"/>
        <a:stretch>
          <a:fillRect/>
        </a:stretch>
      </xdr:blipFill>
      <xdr:spPr>
        <a:xfrm>
          <a:off x="8305165" y="50338990"/>
          <a:ext cx="1223010" cy="785495"/>
        </a:xfrm>
        <a:prstGeom prst="rect">
          <a:avLst/>
        </a:prstGeom>
      </xdr:spPr>
    </xdr:pic>
  </etc:cellImage>
  <etc:cellImage>
    <xdr:pic>
      <xdr:nvPicPr>
        <xdr:cNvPr id="176" name="ID_C326B115E53C418787F625D7CA821C5E"/>
        <xdr:cNvPicPr>
          <a:picLocks noChangeAspect="1"/>
        </xdr:cNvPicPr>
      </xdr:nvPicPr>
      <xdr:blipFill>
        <a:blip r:embed="rId30"/>
        <a:stretch>
          <a:fillRect/>
        </a:stretch>
      </xdr:blipFill>
      <xdr:spPr>
        <a:xfrm>
          <a:off x="8260715" y="54994175"/>
          <a:ext cx="1301750" cy="974725"/>
        </a:xfrm>
        <a:prstGeom prst="rect">
          <a:avLst/>
        </a:prstGeom>
      </xdr:spPr>
    </xdr:pic>
  </etc:cellImage>
  <etc:cellImage>
    <xdr:pic>
      <xdr:nvPicPr>
        <xdr:cNvPr id="123" name="ID_01F792B98456466F93D497491B6DBB2C" descr="带眼谱台"/>
        <xdr:cNvPicPr>
          <a:picLocks noChangeAspect="1"/>
        </xdr:cNvPicPr>
      </xdr:nvPicPr>
      <xdr:blipFill>
        <a:blip r:embed="rId31" cstate="print"/>
        <a:stretch>
          <a:fillRect/>
        </a:stretch>
      </xdr:blipFill>
      <xdr:spPr>
        <a:xfrm>
          <a:off x="8514715" y="56231790"/>
          <a:ext cx="824865" cy="692150"/>
        </a:xfrm>
        <a:prstGeom prst="rect">
          <a:avLst/>
        </a:prstGeom>
        <a:noFill/>
        <a:ln w="9525">
          <a:noFill/>
        </a:ln>
      </xdr:spPr>
    </xdr:pic>
  </etc:cellImage>
  <etc:cellImage>
    <xdr:pic>
      <xdr:nvPicPr>
        <xdr:cNvPr id="183" name="ID_19E42C009B7040B68D9D35C3D9714117"/>
        <xdr:cNvPicPr>
          <a:picLocks noChangeAspect="1"/>
        </xdr:cNvPicPr>
      </xdr:nvPicPr>
      <xdr:blipFill>
        <a:blip r:embed="rId32"/>
        <a:stretch>
          <a:fillRect/>
        </a:stretch>
      </xdr:blipFill>
      <xdr:spPr>
        <a:xfrm>
          <a:off x="8461375" y="57045225"/>
          <a:ext cx="962025" cy="745490"/>
        </a:xfrm>
        <a:prstGeom prst="rect">
          <a:avLst/>
        </a:prstGeom>
      </xdr:spPr>
    </xdr:pic>
  </etc:cellImage>
  <etc:cellImage>
    <xdr:pic>
      <xdr:nvPicPr>
        <xdr:cNvPr id="54" name="ID_B54584A7CE5747F6BC2CAF210ADF0521"/>
        <xdr:cNvPicPr>
          <a:picLocks noChangeAspect="1"/>
        </xdr:cNvPicPr>
      </xdr:nvPicPr>
      <xdr:blipFill>
        <a:blip r:embed="rId33"/>
        <a:stretch>
          <a:fillRect/>
        </a:stretch>
      </xdr:blipFill>
      <xdr:spPr>
        <a:xfrm>
          <a:off x="12365355" y="773430"/>
          <a:ext cx="899160" cy="655955"/>
        </a:xfrm>
        <a:prstGeom prst="rect">
          <a:avLst/>
        </a:prstGeom>
      </xdr:spPr>
    </xdr:pic>
  </etc:cellImage>
  <etc:cellImage>
    <xdr:pic>
      <xdr:nvPicPr>
        <xdr:cNvPr id="55" name="ID_ABD089436D604A24A60DCD01D94B1D5D" descr="微信图片_20240511154715123"/>
        <xdr:cNvPicPr>
          <a:picLocks noChangeAspect="1"/>
        </xdr:cNvPicPr>
      </xdr:nvPicPr>
      <xdr:blipFill>
        <a:blip r:embed="rId34"/>
        <a:stretch>
          <a:fillRect/>
        </a:stretch>
      </xdr:blipFill>
      <xdr:spPr>
        <a:xfrm>
          <a:off x="12355830" y="1697355"/>
          <a:ext cx="876300" cy="632460"/>
        </a:xfrm>
        <a:prstGeom prst="rect">
          <a:avLst/>
        </a:prstGeom>
      </xdr:spPr>
    </xdr:pic>
  </etc:cellImage>
  <etc:cellImage>
    <xdr:pic>
      <xdr:nvPicPr>
        <xdr:cNvPr id="71" name="ID_89668C22058B4B3586931C71F803F5F6"/>
        <xdr:cNvPicPr>
          <a:picLocks noChangeAspect="1"/>
        </xdr:cNvPicPr>
      </xdr:nvPicPr>
      <xdr:blipFill>
        <a:blip r:embed="rId35"/>
        <a:stretch>
          <a:fillRect/>
        </a:stretch>
      </xdr:blipFill>
      <xdr:spPr>
        <a:xfrm>
          <a:off x="12477750" y="2472690"/>
          <a:ext cx="645795" cy="645795"/>
        </a:xfrm>
        <a:prstGeom prst="rect">
          <a:avLst/>
        </a:prstGeom>
      </xdr:spPr>
    </xdr:pic>
  </etc:cellImage>
  <etc:cellImage>
    <xdr:pic>
      <xdr:nvPicPr>
        <xdr:cNvPr id="56" name="ID_04E86AE32D6A4909A62F1C7E3CF524B1" descr="简易生物主控"/>
        <xdr:cNvPicPr>
          <a:picLocks noChangeAspect="1"/>
        </xdr:cNvPicPr>
      </xdr:nvPicPr>
      <xdr:blipFill>
        <a:blip r:embed="rId36"/>
        <a:stretch>
          <a:fillRect/>
        </a:stretch>
      </xdr:blipFill>
      <xdr:spPr>
        <a:xfrm>
          <a:off x="12462510" y="3220085"/>
          <a:ext cx="708025" cy="586740"/>
        </a:xfrm>
        <a:prstGeom prst="rect">
          <a:avLst/>
        </a:prstGeom>
        <a:noFill/>
        <a:ln w="9525">
          <a:noFill/>
        </a:ln>
      </xdr:spPr>
    </xdr:pic>
  </etc:cellImage>
  <etc:cellImage>
    <xdr:pic>
      <xdr:nvPicPr>
        <xdr:cNvPr id="57" name="ID_A77C149F9EA14A13A8C184B1ED2AC423" descr="da354060ea3a2b58478c88a93679266"/>
        <xdr:cNvPicPr>
          <a:picLocks noChangeAspect="1"/>
        </xdr:cNvPicPr>
      </xdr:nvPicPr>
      <xdr:blipFill>
        <a:blip r:embed="rId37"/>
        <a:stretch>
          <a:fillRect/>
        </a:stretch>
      </xdr:blipFill>
      <xdr:spPr>
        <a:xfrm>
          <a:off x="12568555" y="3855720"/>
          <a:ext cx="548005" cy="608330"/>
        </a:xfrm>
        <a:prstGeom prst="rect">
          <a:avLst/>
        </a:prstGeom>
        <a:noFill/>
        <a:ln w="9525">
          <a:noFill/>
        </a:ln>
      </xdr:spPr>
    </xdr:pic>
  </etc:cellImage>
  <etc:cellImage>
    <xdr:pic>
      <xdr:nvPicPr>
        <xdr:cNvPr id="60" name="ID_34854A44DB864ABAA93C812215296DA4"/>
        <xdr:cNvPicPr>
          <a:picLocks noChangeAspect="1"/>
        </xdr:cNvPicPr>
      </xdr:nvPicPr>
      <xdr:blipFill>
        <a:blip r:embed="rId38"/>
        <a:stretch>
          <a:fillRect/>
        </a:stretch>
      </xdr:blipFill>
      <xdr:spPr>
        <a:xfrm>
          <a:off x="12611735" y="5292725"/>
          <a:ext cx="367030" cy="525145"/>
        </a:xfrm>
        <a:prstGeom prst="rect">
          <a:avLst/>
        </a:prstGeom>
      </xdr:spPr>
    </xdr:pic>
  </etc:cellImage>
  <etc:cellImage>
    <xdr:pic>
      <xdr:nvPicPr>
        <xdr:cNvPr id="59" name="ID_02D6FF77E3004997938C3B1FAEC8EF21"/>
        <xdr:cNvPicPr>
          <a:picLocks noChangeAspect="1"/>
        </xdr:cNvPicPr>
      </xdr:nvPicPr>
      <xdr:blipFill>
        <a:blip r:embed="rId39"/>
        <a:stretch>
          <a:fillRect/>
        </a:stretch>
      </xdr:blipFill>
      <xdr:spPr>
        <a:xfrm>
          <a:off x="12628245" y="5940425"/>
          <a:ext cx="332740" cy="521335"/>
        </a:xfrm>
        <a:prstGeom prst="rect">
          <a:avLst/>
        </a:prstGeom>
        <a:noFill/>
        <a:ln w="9525">
          <a:noFill/>
        </a:ln>
      </xdr:spPr>
    </xdr:pic>
  </etc:cellImage>
  <etc:cellImage>
    <xdr:pic>
      <xdr:nvPicPr>
        <xdr:cNvPr id="9" name="ID_B9EE59FA389548F583BFDF98D008F3E6"/>
        <xdr:cNvPicPr>
          <a:picLocks noChangeAspect="1"/>
        </xdr:cNvPicPr>
      </xdr:nvPicPr>
      <xdr:blipFill>
        <a:blip r:embed="rId40"/>
        <a:stretch>
          <a:fillRect/>
        </a:stretch>
      </xdr:blipFill>
      <xdr:spPr>
        <a:xfrm>
          <a:off x="12401550" y="7336155"/>
          <a:ext cx="766445" cy="590550"/>
        </a:xfrm>
        <a:prstGeom prst="rect">
          <a:avLst/>
        </a:prstGeom>
      </xdr:spPr>
    </xdr:pic>
  </etc:cellImage>
  <etc:cellImage>
    <xdr:pic>
      <xdr:nvPicPr>
        <xdr:cNvPr id="10" name="ID_356A67A083D54C22B00C726BA2F94285"/>
        <xdr:cNvPicPr>
          <a:picLocks noChangeAspect="1"/>
        </xdr:cNvPicPr>
      </xdr:nvPicPr>
      <xdr:blipFill>
        <a:blip r:embed="rId41"/>
        <a:stretch>
          <a:fillRect/>
        </a:stretch>
      </xdr:blipFill>
      <xdr:spPr>
        <a:xfrm>
          <a:off x="12392025" y="8088630"/>
          <a:ext cx="687705" cy="514350"/>
        </a:xfrm>
        <a:prstGeom prst="rect">
          <a:avLst/>
        </a:prstGeom>
      </xdr:spPr>
    </xdr:pic>
  </etc:cellImage>
  <etc:cellImage>
    <xdr:pic>
      <xdr:nvPicPr>
        <xdr:cNvPr id="11" name="ID_A95DD52E6F414276B12AD3BD5D5871BC"/>
        <xdr:cNvPicPr>
          <a:picLocks noChangeAspect="1"/>
        </xdr:cNvPicPr>
      </xdr:nvPicPr>
      <xdr:blipFill>
        <a:blip r:embed="rId42"/>
        <a:stretch>
          <a:fillRect/>
        </a:stretch>
      </xdr:blipFill>
      <xdr:spPr>
        <a:xfrm rot="5400000">
          <a:off x="12663170" y="8693150"/>
          <a:ext cx="438150" cy="942975"/>
        </a:xfrm>
        <a:prstGeom prst="rect">
          <a:avLst/>
        </a:prstGeom>
      </xdr:spPr>
    </xdr:pic>
  </etc:cellImage>
  <etc:cellImage>
    <xdr:pic>
      <xdr:nvPicPr>
        <xdr:cNvPr id="12" name="ID_0A9DEFBCDC654554B8CE68A055354CB4"/>
        <xdr:cNvPicPr>
          <a:picLocks noChangeAspect="1"/>
        </xdr:cNvPicPr>
      </xdr:nvPicPr>
      <xdr:blipFill>
        <a:blip r:embed="rId43"/>
        <a:stretch>
          <a:fillRect/>
        </a:stretch>
      </xdr:blipFill>
      <xdr:spPr>
        <a:xfrm>
          <a:off x="12449175" y="9793605"/>
          <a:ext cx="723900" cy="542925"/>
        </a:xfrm>
        <a:prstGeom prst="rect">
          <a:avLst/>
        </a:prstGeom>
      </xdr:spPr>
    </xdr:pic>
  </etc:cellImage>
  <etc:cellImage>
    <xdr:pic>
      <xdr:nvPicPr>
        <xdr:cNvPr id="13" name="ID_DBA15C9750AF46E7BC4B0FF8C6DE8963"/>
        <xdr:cNvPicPr>
          <a:picLocks noChangeAspect="1"/>
        </xdr:cNvPicPr>
      </xdr:nvPicPr>
      <xdr:blipFill>
        <a:blip r:embed="rId44"/>
        <a:stretch>
          <a:fillRect/>
        </a:stretch>
      </xdr:blipFill>
      <xdr:spPr>
        <a:xfrm>
          <a:off x="12411075" y="10450830"/>
          <a:ext cx="707390" cy="438150"/>
        </a:xfrm>
        <a:prstGeom prst="rect">
          <a:avLst/>
        </a:prstGeom>
      </xdr:spPr>
    </xdr:pic>
  </etc:cellImage>
  <etc:cellImage>
    <xdr:pic>
      <xdr:nvPicPr>
        <xdr:cNvPr id="14" name="ID_D4DF8B9648B24891A4348CC7B584D1E6"/>
        <xdr:cNvPicPr>
          <a:picLocks noChangeAspect="1"/>
        </xdr:cNvPicPr>
      </xdr:nvPicPr>
      <xdr:blipFill>
        <a:blip r:embed="rId45"/>
        <a:stretch>
          <a:fillRect/>
        </a:stretch>
      </xdr:blipFill>
      <xdr:spPr>
        <a:xfrm>
          <a:off x="12372975" y="11117580"/>
          <a:ext cx="605790" cy="600075"/>
        </a:xfrm>
        <a:prstGeom prst="rect">
          <a:avLst/>
        </a:prstGeom>
      </xdr:spPr>
    </xdr:pic>
  </etc:cellImage>
  <etc:cellImage>
    <xdr:pic>
      <xdr:nvPicPr>
        <xdr:cNvPr id="15" name="ID_E0EB41501152498BA1C4E9D373A6F66E"/>
        <xdr:cNvPicPr>
          <a:picLocks noChangeAspect="1"/>
        </xdr:cNvPicPr>
      </xdr:nvPicPr>
      <xdr:blipFill>
        <a:blip r:embed="rId46"/>
        <a:stretch>
          <a:fillRect/>
        </a:stretch>
      </xdr:blipFill>
      <xdr:spPr>
        <a:xfrm flipH="1">
          <a:off x="12363450" y="11889105"/>
          <a:ext cx="446405" cy="619125"/>
        </a:xfrm>
        <a:prstGeom prst="rect">
          <a:avLst/>
        </a:prstGeom>
      </xdr:spPr>
    </xdr:pic>
  </etc:cellImage>
  <etc:cellImage>
    <xdr:pic>
      <xdr:nvPicPr>
        <xdr:cNvPr id="16" name="ID_0B4F91F084DB4B13A781825AF0061C8A"/>
        <xdr:cNvPicPr>
          <a:picLocks noChangeAspect="1"/>
        </xdr:cNvPicPr>
      </xdr:nvPicPr>
      <xdr:blipFill>
        <a:blip r:embed="rId47"/>
        <a:stretch>
          <a:fillRect/>
        </a:stretch>
      </xdr:blipFill>
      <xdr:spPr>
        <a:xfrm>
          <a:off x="12420600" y="12593955"/>
          <a:ext cx="569595" cy="600075"/>
        </a:xfrm>
        <a:prstGeom prst="rect">
          <a:avLst/>
        </a:prstGeom>
      </xdr:spPr>
    </xdr:pic>
  </etc:cellImage>
  <etc:cellImage>
    <xdr:pic>
      <xdr:nvPicPr>
        <xdr:cNvPr id="17" name="ID_596F8AB927E44D92A1A9EA40027B458E"/>
        <xdr:cNvPicPr>
          <a:picLocks noChangeAspect="1"/>
        </xdr:cNvPicPr>
      </xdr:nvPicPr>
      <xdr:blipFill>
        <a:blip r:embed="rId48"/>
        <a:stretch>
          <a:fillRect/>
        </a:stretch>
      </xdr:blipFill>
      <xdr:spPr>
        <a:xfrm>
          <a:off x="12201525" y="13327380"/>
          <a:ext cx="1047750" cy="605790"/>
        </a:xfrm>
        <a:prstGeom prst="rect">
          <a:avLst/>
        </a:prstGeom>
      </xdr:spPr>
    </xdr:pic>
  </etc:cellImage>
  <etc:cellImage>
    <xdr:pic>
      <xdr:nvPicPr>
        <xdr:cNvPr id="18" name="ID_CCD72B263FB04D09B56A805B523A58DD"/>
        <xdr:cNvPicPr>
          <a:picLocks noChangeAspect="1"/>
        </xdr:cNvPicPr>
      </xdr:nvPicPr>
      <xdr:blipFill>
        <a:blip r:embed="rId49"/>
        <a:stretch>
          <a:fillRect/>
        </a:stretch>
      </xdr:blipFill>
      <xdr:spPr>
        <a:xfrm>
          <a:off x="12458700" y="14098905"/>
          <a:ext cx="499745" cy="647700"/>
        </a:xfrm>
        <a:prstGeom prst="rect">
          <a:avLst/>
        </a:prstGeom>
      </xdr:spPr>
    </xdr:pic>
  </etc:cellImage>
  <etc:cellImage>
    <xdr:pic>
      <xdr:nvPicPr>
        <xdr:cNvPr id="20" name="ID_10B35444EC6C4452A890D055B580E19E"/>
        <xdr:cNvPicPr>
          <a:picLocks noChangeAspect="1"/>
        </xdr:cNvPicPr>
      </xdr:nvPicPr>
      <xdr:blipFill>
        <a:blip r:embed="rId50"/>
        <a:stretch>
          <a:fillRect/>
        </a:stretch>
      </xdr:blipFill>
      <xdr:spPr>
        <a:xfrm>
          <a:off x="12468225" y="15613380"/>
          <a:ext cx="318770" cy="447675"/>
        </a:xfrm>
        <a:prstGeom prst="rect">
          <a:avLst/>
        </a:prstGeom>
      </xdr:spPr>
    </xdr:pic>
  </etc:cellImage>
  <etc:cellImage>
    <xdr:pic>
      <xdr:nvPicPr>
        <xdr:cNvPr id="21" name="ID_402D0065464845B2BE4933C00F4E38E1"/>
        <xdr:cNvPicPr>
          <a:picLocks noChangeAspect="1"/>
        </xdr:cNvPicPr>
      </xdr:nvPicPr>
      <xdr:blipFill>
        <a:blip r:embed="rId51"/>
        <a:stretch>
          <a:fillRect/>
        </a:stretch>
      </xdr:blipFill>
      <xdr:spPr>
        <a:xfrm>
          <a:off x="12325350" y="16394430"/>
          <a:ext cx="509905" cy="600075"/>
        </a:xfrm>
        <a:prstGeom prst="rect">
          <a:avLst/>
        </a:prstGeom>
      </xdr:spPr>
    </xdr:pic>
  </etc:cellImage>
  <etc:cellImage>
    <xdr:pic>
      <xdr:nvPicPr>
        <xdr:cNvPr id="64" name="ID_CBA2514FF81340A9BD2383F653F423CB"/>
        <xdr:cNvPicPr>
          <a:picLocks noChangeAspect="1"/>
        </xdr:cNvPicPr>
      </xdr:nvPicPr>
      <xdr:blipFill>
        <a:blip r:embed="rId52"/>
        <a:stretch>
          <a:fillRect/>
        </a:stretch>
      </xdr:blipFill>
      <xdr:spPr>
        <a:xfrm>
          <a:off x="12399645" y="20051395"/>
          <a:ext cx="554990" cy="719455"/>
        </a:xfrm>
        <a:prstGeom prst="rect">
          <a:avLst/>
        </a:prstGeom>
      </xdr:spPr>
    </xdr:pic>
  </etc:cellImage>
  <etc:cellImage>
    <xdr:pic>
      <xdr:nvPicPr>
        <xdr:cNvPr id="24" name="ID_9BDEBC69B2664269A0891987E83EE8E6"/>
        <xdr:cNvPicPr>
          <a:picLocks noChangeAspect="1"/>
        </xdr:cNvPicPr>
      </xdr:nvPicPr>
      <xdr:blipFill>
        <a:blip r:embed="rId53"/>
        <a:stretch>
          <a:fillRect/>
        </a:stretch>
      </xdr:blipFill>
      <xdr:spPr>
        <a:xfrm>
          <a:off x="12437745" y="20874355"/>
          <a:ext cx="581025" cy="632460"/>
        </a:xfrm>
        <a:prstGeom prst="rect">
          <a:avLst/>
        </a:prstGeom>
      </xdr:spPr>
    </xdr:pic>
  </etc:cellImage>
  <etc:cellImage>
    <xdr:pic>
      <xdr:nvPicPr>
        <xdr:cNvPr id="62" name="ID_1F1B8B2B061E404D8F10BDF9D327CA7E"/>
        <xdr:cNvPicPr>
          <a:picLocks noChangeAspect="1"/>
        </xdr:cNvPicPr>
      </xdr:nvPicPr>
      <xdr:blipFill>
        <a:blip r:embed="rId54"/>
        <a:stretch>
          <a:fillRect/>
        </a:stretch>
      </xdr:blipFill>
      <xdr:spPr>
        <a:xfrm>
          <a:off x="12392025" y="21548725"/>
          <a:ext cx="716915" cy="715645"/>
        </a:xfrm>
        <a:prstGeom prst="rect">
          <a:avLst/>
        </a:prstGeom>
      </xdr:spPr>
    </xdr:pic>
  </etc:cellImage>
  <etc:cellImage>
    <xdr:pic>
      <xdr:nvPicPr>
        <xdr:cNvPr id="25" name="ID_1B7C2E8CCB2A4FFF8751E75F30B77220" descr="背面.jpg"/>
        <xdr:cNvPicPr/>
      </xdr:nvPicPr>
      <xdr:blipFill>
        <a:blip r:embed="rId55" cstate="print">
          <a:extLst>
            <a:ext uri="{28A0092B-C50C-407E-A947-70E740481C1C}">
              <a14:useLocalDpi xmlns:a14="http://schemas.microsoft.com/office/drawing/2010/main" val="0"/>
            </a:ext>
          </a:extLst>
        </a:blip>
        <a:srcRect/>
        <a:stretch>
          <a:fillRect/>
        </a:stretch>
      </xdr:blipFill>
      <xdr:spPr>
        <a:xfrm>
          <a:off x="12439650" y="23150195"/>
          <a:ext cx="514350" cy="632460"/>
        </a:xfrm>
        <a:prstGeom prst="rect">
          <a:avLst/>
        </a:prstGeom>
        <a:noFill/>
        <a:ln>
          <a:noFill/>
        </a:ln>
      </xdr:spPr>
    </xdr:pic>
  </etc:cellImage>
  <etc:cellImage>
    <xdr:pic>
      <xdr:nvPicPr>
        <xdr:cNvPr id="26" name="ID_9DEF71F52E3B482083CA026923A8DA47"/>
        <xdr:cNvPicPr>
          <a:picLocks noChangeAspect="1"/>
        </xdr:cNvPicPr>
      </xdr:nvPicPr>
      <xdr:blipFill>
        <a:blip r:embed="rId56"/>
        <a:stretch>
          <a:fillRect/>
        </a:stretch>
      </xdr:blipFill>
      <xdr:spPr>
        <a:xfrm>
          <a:off x="12553950" y="23931245"/>
          <a:ext cx="320040" cy="514350"/>
        </a:xfrm>
        <a:prstGeom prst="rect">
          <a:avLst/>
        </a:prstGeom>
      </xdr:spPr>
    </xdr:pic>
  </etc:cellImage>
  <etc:cellImage>
    <xdr:pic>
      <xdr:nvPicPr>
        <xdr:cNvPr id="27" name="ID_F07C3C90F45C4FBEB459FF02C448D367"/>
        <xdr:cNvPicPr>
          <a:picLocks noChangeAspect="1"/>
        </xdr:cNvPicPr>
      </xdr:nvPicPr>
      <xdr:blipFill>
        <a:blip r:embed="rId57" cstate="print"/>
        <a:stretch>
          <a:fillRect/>
        </a:stretch>
      </xdr:blipFill>
      <xdr:spPr>
        <a:xfrm>
          <a:off x="12439650" y="24786590"/>
          <a:ext cx="525145" cy="377825"/>
        </a:xfrm>
        <a:prstGeom prst="rect">
          <a:avLst/>
        </a:prstGeom>
      </xdr:spPr>
    </xdr:pic>
  </etc:cellImage>
  <etc:cellImage>
    <xdr:pic>
      <xdr:nvPicPr>
        <xdr:cNvPr id="28" name="ID_8DFFEA200A554DDD80AE1F4B589C70A9"/>
        <xdr:cNvPicPr>
          <a:picLocks noChangeAspect="1" noChangeArrowheads="1"/>
        </xdr:cNvPicPr>
      </xdr:nvPicPr>
      <xdr:blipFill>
        <a:blip r:embed="rId58" cstate="print"/>
        <a:srcRect/>
        <a:stretch>
          <a:fillRect/>
        </a:stretch>
      </xdr:blipFill>
      <xdr:spPr>
        <a:xfrm flipH="1">
          <a:off x="12325350" y="25300940"/>
          <a:ext cx="591820" cy="647065"/>
        </a:xfrm>
        <a:prstGeom prst="rect">
          <a:avLst/>
        </a:prstGeom>
        <a:noFill/>
        <a:ln w="1">
          <a:noFill/>
          <a:miter lim="800000"/>
          <a:headEnd/>
          <a:tailEnd type="none" w="med" len="med"/>
        </a:ln>
        <a:effectLst/>
      </xdr:spPr>
    </xdr:pic>
  </etc:cellImage>
  <etc:cellImage>
    <xdr:pic>
      <xdr:nvPicPr>
        <xdr:cNvPr id="29" name="ID_020D482F10084A73BD29C98AF6F613F7"/>
        <xdr:cNvPicPr>
          <a:picLocks noChangeAspect="1"/>
        </xdr:cNvPicPr>
      </xdr:nvPicPr>
      <xdr:blipFill>
        <a:blip r:embed="rId59"/>
        <a:stretch>
          <a:fillRect/>
        </a:stretch>
      </xdr:blipFill>
      <xdr:spPr>
        <a:xfrm flipH="1">
          <a:off x="12350115" y="26142950"/>
          <a:ext cx="445135" cy="575310"/>
        </a:xfrm>
        <a:prstGeom prst="rect">
          <a:avLst/>
        </a:prstGeom>
      </xdr:spPr>
    </xdr:pic>
  </etc:cellImage>
  <etc:cellImage>
    <xdr:pic>
      <xdr:nvPicPr>
        <xdr:cNvPr id="65" name="ID_20AD84A3016A46ECB0DDA07A4ED78EE4"/>
        <xdr:cNvPicPr>
          <a:picLocks noChangeAspect="1"/>
        </xdr:cNvPicPr>
      </xdr:nvPicPr>
      <xdr:blipFill>
        <a:blip r:embed="rId60"/>
        <a:stretch>
          <a:fillRect/>
        </a:stretch>
      </xdr:blipFill>
      <xdr:spPr>
        <a:xfrm>
          <a:off x="12209145" y="26864945"/>
          <a:ext cx="883920" cy="579755"/>
        </a:xfrm>
        <a:prstGeom prst="rect">
          <a:avLst/>
        </a:prstGeom>
        <a:noFill/>
        <a:ln w="9525">
          <a:noFill/>
        </a:ln>
      </xdr:spPr>
    </xdr:pic>
  </etc:cellImage>
  <etc:cellImage>
    <xdr:pic>
      <xdr:nvPicPr>
        <xdr:cNvPr id="63" name="ID_5288EFA6834B4A06A0A4204FC05E1E10"/>
        <xdr:cNvPicPr>
          <a:picLocks noChangeAspect="1"/>
        </xdr:cNvPicPr>
      </xdr:nvPicPr>
      <xdr:blipFill>
        <a:blip r:embed="rId61"/>
        <a:stretch>
          <a:fillRect/>
        </a:stretch>
      </xdr:blipFill>
      <xdr:spPr>
        <a:xfrm>
          <a:off x="12361545" y="27523440"/>
          <a:ext cx="525780" cy="373380"/>
        </a:xfrm>
        <a:prstGeom prst="rect">
          <a:avLst/>
        </a:prstGeom>
      </xdr:spPr>
    </xdr:pic>
  </etc:cellImage>
  <etc:cellImage>
    <xdr:pic>
      <xdr:nvPicPr>
        <xdr:cNvPr id="30" name="ID_00C3728D78CF404F99FF0D57A4EC7B1C"/>
        <xdr:cNvPicPr>
          <a:picLocks noChangeAspect="1"/>
        </xdr:cNvPicPr>
      </xdr:nvPicPr>
      <xdr:blipFill>
        <a:blip r:embed="rId62"/>
        <a:stretch>
          <a:fillRect/>
        </a:stretch>
      </xdr:blipFill>
      <xdr:spPr>
        <a:xfrm>
          <a:off x="12384405" y="28063825"/>
          <a:ext cx="490220" cy="485775"/>
        </a:xfrm>
        <a:prstGeom prst="rect">
          <a:avLst/>
        </a:prstGeom>
      </xdr:spPr>
    </xdr:pic>
  </etc:cellImage>
  <etc:cellImage>
    <xdr:pic>
      <xdr:nvPicPr>
        <xdr:cNvPr id="31" name="ID_165C5B576F0746A08DDE6E1CE04F8B68" descr="步骤6.jpg"/>
        <xdr:cNvPicPr/>
      </xdr:nvPicPr>
      <xdr:blipFill>
        <a:blip r:embed="rId63" cstate="print">
          <a:extLst>
            <a:ext uri="{28A0092B-C50C-407E-A947-70E740481C1C}">
              <a14:useLocalDpi xmlns:a14="http://schemas.microsoft.com/office/drawing/2010/main" val="0"/>
            </a:ext>
          </a:extLst>
        </a:blip>
        <a:srcRect/>
        <a:stretch>
          <a:fillRect/>
        </a:stretch>
      </xdr:blipFill>
      <xdr:spPr>
        <a:xfrm>
          <a:off x="12315825" y="28740100"/>
          <a:ext cx="704850" cy="752475"/>
        </a:xfrm>
        <a:prstGeom prst="rect">
          <a:avLst/>
        </a:prstGeom>
        <a:noFill/>
        <a:ln>
          <a:noFill/>
        </a:ln>
      </xdr:spPr>
    </xdr:pic>
  </etc:cellImage>
  <etc:cellImage>
    <xdr:pic>
      <xdr:nvPicPr>
        <xdr:cNvPr id="32" name="ID_04B5889C5C0643ED918B0C5EB54AEF8A"/>
        <xdr:cNvPicPr>
          <a:picLocks noChangeAspect="1"/>
        </xdr:cNvPicPr>
      </xdr:nvPicPr>
      <xdr:blipFill>
        <a:blip r:embed="rId64"/>
        <a:stretch>
          <a:fillRect/>
        </a:stretch>
      </xdr:blipFill>
      <xdr:spPr>
        <a:xfrm rot="360269">
          <a:off x="12232005" y="29500195"/>
          <a:ext cx="911860" cy="729615"/>
        </a:xfrm>
        <a:prstGeom prst="rect">
          <a:avLst/>
        </a:prstGeom>
      </xdr:spPr>
    </xdr:pic>
  </etc:cellImage>
  <etc:cellImage>
    <xdr:pic>
      <xdr:nvPicPr>
        <xdr:cNvPr id="33" name="ID_484A596E27E4414F96E013C24E7560B4" descr="C:\Documents and Settings\Administrator\Application Data\Tencent\Users\250147543\QQ\WinTemp\RichOle\OUQUC4X]IJ81{U_K9R5MVFJ.jpg"/>
        <xdr:cNvPicPr>
          <a:picLocks noChangeAspect="1" noChangeArrowheads="1"/>
        </xdr:cNvPicPr>
      </xdr:nvPicPr>
      <xdr:blipFill>
        <a:blip r:embed="rId65" cstate="print"/>
        <a:srcRect/>
        <a:stretch>
          <a:fillRect/>
        </a:stretch>
      </xdr:blipFill>
      <xdr:spPr>
        <a:xfrm flipH="1">
          <a:off x="12298680" y="30328870"/>
          <a:ext cx="824230" cy="581025"/>
        </a:xfrm>
        <a:prstGeom prst="rect">
          <a:avLst/>
        </a:prstGeom>
        <a:noFill/>
        <a:ln w="9525">
          <a:noFill/>
          <a:miter lim="800000"/>
          <a:headEnd/>
          <a:tailEnd/>
        </a:ln>
      </xdr:spPr>
    </xdr:pic>
  </etc:cellImage>
  <etc:cellImage>
    <xdr:pic>
      <xdr:nvPicPr>
        <xdr:cNvPr id="34" name="ID_D56F02595E404B0F972EA1B5962782FA" descr="C:\Documents and Settings\Administrator\Application Data\Tencent\Users\250147543\QQ\WinTemp\RichOle\SEXX310YV5OZD7_3[DUYSP8.jpg"/>
        <xdr:cNvPicPr>
          <a:picLocks noChangeAspect="1" noChangeArrowheads="1"/>
        </xdr:cNvPicPr>
      </xdr:nvPicPr>
      <xdr:blipFill>
        <a:blip r:embed="rId66" cstate="print"/>
        <a:srcRect/>
        <a:stretch>
          <a:fillRect/>
        </a:stretch>
      </xdr:blipFill>
      <xdr:spPr>
        <a:xfrm>
          <a:off x="12287250" y="30993715"/>
          <a:ext cx="737235" cy="718185"/>
        </a:xfrm>
        <a:prstGeom prst="rect">
          <a:avLst/>
        </a:prstGeom>
        <a:noFill/>
        <a:ln w="9525">
          <a:noFill/>
          <a:miter lim="800000"/>
          <a:headEnd/>
          <a:tailEnd/>
        </a:ln>
      </xdr:spPr>
    </xdr:pic>
  </etc:cellImage>
  <etc:cellImage>
    <xdr:pic>
      <xdr:nvPicPr>
        <xdr:cNvPr id="66" name="ID_513CE3C378874F148B764DE21D59D9FE"/>
        <xdr:cNvPicPr>
          <a:picLocks noChangeAspect="1"/>
        </xdr:cNvPicPr>
      </xdr:nvPicPr>
      <xdr:blipFill>
        <a:blip r:embed="rId67"/>
        <a:stretch>
          <a:fillRect/>
        </a:stretch>
      </xdr:blipFill>
      <xdr:spPr>
        <a:xfrm>
          <a:off x="12277725" y="32062420"/>
          <a:ext cx="955675" cy="544830"/>
        </a:xfrm>
        <a:prstGeom prst="rect">
          <a:avLst/>
        </a:prstGeom>
        <a:noFill/>
        <a:ln w="9525">
          <a:noFill/>
        </a:ln>
      </xdr:spPr>
    </xdr:pic>
  </etc:cellImage>
  <etc:cellImage>
    <xdr:pic>
      <xdr:nvPicPr>
        <xdr:cNvPr id="35" name="ID_CD4985B1685A456FA90E6AB225F219DB" descr="C:\Documents and Settings\Administrator\Application Data\Tencent\Users\250147543\QQ\WinTemp\RichOle\Q21QIPRQ7YE~CAX]4~EWL_6.jpg"/>
        <xdr:cNvPicPr>
          <a:picLocks noChangeAspect="1" noChangeArrowheads="1"/>
        </xdr:cNvPicPr>
      </xdr:nvPicPr>
      <xdr:blipFill>
        <a:blip r:embed="rId68" cstate="print"/>
        <a:srcRect/>
        <a:stretch>
          <a:fillRect/>
        </a:stretch>
      </xdr:blipFill>
      <xdr:spPr>
        <a:xfrm flipH="1">
          <a:off x="12308205" y="32814895"/>
          <a:ext cx="656590" cy="516890"/>
        </a:xfrm>
        <a:prstGeom prst="rect">
          <a:avLst/>
        </a:prstGeom>
        <a:noFill/>
        <a:ln w="9525">
          <a:noFill/>
          <a:miter lim="800000"/>
          <a:headEnd/>
          <a:tailEnd/>
        </a:ln>
      </xdr:spPr>
    </xdr:pic>
  </etc:cellImage>
  <etc:cellImage>
    <xdr:pic>
      <xdr:nvPicPr>
        <xdr:cNvPr id="67" name="ID_DA7F92489DA34AB4AB8E3E5FB5B481DA"/>
        <xdr:cNvPicPr>
          <a:picLocks noChangeAspect="1"/>
        </xdr:cNvPicPr>
      </xdr:nvPicPr>
      <xdr:blipFill>
        <a:blip r:embed="rId69"/>
        <a:stretch>
          <a:fillRect/>
        </a:stretch>
      </xdr:blipFill>
      <xdr:spPr>
        <a:xfrm>
          <a:off x="12277725" y="33458785"/>
          <a:ext cx="929005" cy="595630"/>
        </a:xfrm>
        <a:prstGeom prst="rect">
          <a:avLst/>
        </a:prstGeom>
        <a:noFill/>
        <a:ln w="9525">
          <a:noFill/>
        </a:ln>
      </xdr:spPr>
    </xdr:pic>
  </etc:cellImage>
  <etc:cellImage>
    <xdr:pic>
      <xdr:nvPicPr>
        <xdr:cNvPr id="36" name="ID_09357AD11203492AB3BB11329E3EA3F9" descr="C:\Users\Administrator\Documents\Tencent Files\736943968\Image\C2C\94F4A8681F467F99B72A63B4484D0D1F.jpg"/>
        <xdr:cNvPicPr>
          <a:picLocks noChangeAspect="1" noChangeArrowheads="1"/>
        </xdr:cNvPicPr>
      </xdr:nvPicPr>
      <xdr:blipFill>
        <a:blip r:embed="rId70" cstate="print"/>
        <a:srcRect/>
        <a:stretch>
          <a:fillRect/>
        </a:stretch>
      </xdr:blipFill>
      <xdr:spPr>
        <a:xfrm>
          <a:off x="12470130" y="34309685"/>
          <a:ext cx="621665" cy="693420"/>
        </a:xfrm>
        <a:prstGeom prst="rect">
          <a:avLst/>
        </a:prstGeom>
        <a:noFill/>
      </xdr:spPr>
    </xdr:pic>
  </etc:cellImage>
  <etc:cellImage>
    <xdr:pic>
      <xdr:nvPicPr>
        <xdr:cNvPr id="37" name="ID_D59B33435A254943B8E6CDAA19BA816E"/>
        <xdr:cNvPicPr>
          <a:picLocks noChangeAspect="1"/>
        </xdr:cNvPicPr>
      </xdr:nvPicPr>
      <xdr:blipFill>
        <a:blip r:embed="rId71"/>
        <a:stretch>
          <a:fillRect/>
        </a:stretch>
      </xdr:blipFill>
      <xdr:spPr>
        <a:xfrm flipH="1">
          <a:off x="12611100" y="35184080"/>
          <a:ext cx="259715" cy="495300"/>
        </a:xfrm>
        <a:prstGeom prst="rect">
          <a:avLst/>
        </a:prstGeom>
      </xdr:spPr>
    </xdr:pic>
  </etc:cellImage>
  <etc:cellImage>
    <xdr:pic>
      <xdr:nvPicPr>
        <xdr:cNvPr id="38" name="ID_BB659B53B88E4CEEBED012E842FBD67E"/>
        <xdr:cNvPicPr>
          <a:picLocks noChangeAspect="1"/>
        </xdr:cNvPicPr>
      </xdr:nvPicPr>
      <xdr:blipFill>
        <a:blip r:embed="rId72"/>
        <a:stretch>
          <a:fillRect/>
        </a:stretch>
      </xdr:blipFill>
      <xdr:spPr>
        <a:xfrm rot="10800000" flipV="1">
          <a:off x="12420600" y="35984180"/>
          <a:ext cx="704850" cy="387350"/>
        </a:xfrm>
        <a:prstGeom prst="rect">
          <a:avLst/>
        </a:prstGeom>
      </xdr:spPr>
    </xdr:pic>
  </etc:cellImage>
  <etc:cellImage>
    <xdr:pic>
      <xdr:nvPicPr>
        <xdr:cNvPr id="39" name="ID_083B4061406F4C16B271BB19F689E4BD"/>
        <xdr:cNvPicPr>
          <a:picLocks noChangeAspect="1"/>
        </xdr:cNvPicPr>
      </xdr:nvPicPr>
      <xdr:blipFill>
        <a:blip r:embed="rId73"/>
        <a:stretch>
          <a:fillRect/>
        </a:stretch>
      </xdr:blipFill>
      <xdr:spPr>
        <a:xfrm>
          <a:off x="12363450" y="36612830"/>
          <a:ext cx="765175" cy="532765"/>
        </a:xfrm>
        <a:prstGeom prst="rect">
          <a:avLst/>
        </a:prstGeom>
      </xdr:spPr>
    </xdr:pic>
  </etc:cellImage>
  <etc:cellImage>
    <xdr:pic>
      <xdr:nvPicPr>
        <xdr:cNvPr id="40" name="ID_E7895E3DE29F4F1199FFE2408675A7F4"/>
        <xdr:cNvPicPr>
          <a:picLocks noChangeAspect="1"/>
        </xdr:cNvPicPr>
      </xdr:nvPicPr>
      <xdr:blipFill>
        <a:blip r:embed="rId74"/>
        <a:stretch>
          <a:fillRect/>
        </a:stretch>
      </xdr:blipFill>
      <xdr:spPr>
        <a:xfrm>
          <a:off x="12534900" y="37393880"/>
          <a:ext cx="448945" cy="550545"/>
        </a:xfrm>
        <a:prstGeom prst="rect">
          <a:avLst/>
        </a:prstGeom>
      </xdr:spPr>
    </xdr:pic>
  </etc:cellImage>
  <etc:cellImage>
    <xdr:pic>
      <xdr:nvPicPr>
        <xdr:cNvPr id="41" name="ID_DC178017B03B4F91852DE8E914C61C0A"/>
        <xdr:cNvPicPr>
          <a:picLocks noChangeAspect="1"/>
        </xdr:cNvPicPr>
      </xdr:nvPicPr>
      <xdr:blipFill>
        <a:blip r:embed="rId75"/>
        <a:stretch>
          <a:fillRect/>
        </a:stretch>
      </xdr:blipFill>
      <xdr:spPr>
        <a:xfrm>
          <a:off x="12323445" y="38173025"/>
          <a:ext cx="819150" cy="542925"/>
        </a:xfrm>
        <a:prstGeom prst="rect">
          <a:avLst/>
        </a:prstGeom>
      </xdr:spPr>
    </xdr:pic>
  </etc:cellImage>
  <etc:cellImage>
    <xdr:pic>
      <xdr:nvPicPr>
        <xdr:cNvPr id="42" name="ID_84A037EF44D04F98A2A88D01FEFAB064"/>
        <xdr:cNvPicPr>
          <a:picLocks noChangeAspect="1"/>
        </xdr:cNvPicPr>
      </xdr:nvPicPr>
      <xdr:blipFill>
        <a:blip r:embed="rId76"/>
        <a:stretch>
          <a:fillRect/>
        </a:stretch>
      </xdr:blipFill>
      <xdr:spPr>
        <a:xfrm>
          <a:off x="12392025" y="38889305"/>
          <a:ext cx="723900" cy="553720"/>
        </a:xfrm>
        <a:prstGeom prst="rect">
          <a:avLst/>
        </a:prstGeom>
      </xdr:spPr>
    </xdr:pic>
  </etc:cellImage>
  <etc:cellImage>
    <xdr:pic>
      <xdr:nvPicPr>
        <xdr:cNvPr id="43" name="ID_CAC89DBBB64B48E2A57BB2C4B90D4334" descr="IMG_0937"/>
        <xdr:cNvPicPr>
          <a:picLocks noChangeAspect="1" noChangeArrowheads="1"/>
        </xdr:cNvPicPr>
      </xdr:nvPicPr>
      <xdr:blipFill>
        <a:blip r:embed="rId77" cstate="print">
          <a:extLst>
            <a:ext uri="{28A0092B-C50C-407E-A947-70E740481C1C}">
              <a14:useLocalDpi xmlns:a14="http://schemas.microsoft.com/office/drawing/2010/main" val="0"/>
            </a:ext>
          </a:extLst>
        </a:blip>
        <a:srcRect/>
        <a:stretch>
          <a:fillRect/>
        </a:stretch>
      </xdr:blipFill>
      <xdr:spPr>
        <a:xfrm>
          <a:off x="12544425" y="39622730"/>
          <a:ext cx="5397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45" name="ID_8407E40EF5444C36B1A243FC88AADA52"/>
        <xdr:cNvPicPr>
          <a:picLocks noChangeAspect="1"/>
        </xdr:cNvPicPr>
      </xdr:nvPicPr>
      <xdr:blipFill>
        <a:blip r:embed="rId78"/>
        <a:stretch>
          <a:fillRect/>
        </a:stretch>
      </xdr:blipFill>
      <xdr:spPr>
        <a:xfrm>
          <a:off x="12401550" y="40422830"/>
          <a:ext cx="638810" cy="780415"/>
        </a:xfrm>
        <a:prstGeom prst="rect">
          <a:avLst/>
        </a:prstGeom>
      </xdr:spPr>
    </xdr:pic>
  </etc:cellImage>
  <etc:cellImage>
    <xdr:pic>
      <xdr:nvPicPr>
        <xdr:cNvPr id="46" name="ID_0112225A6C5842439126270A71D27EF8"/>
        <xdr:cNvPicPr>
          <a:picLocks noChangeAspect="1" noChangeArrowheads="1"/>
        </xdr:cNvPicPr>
      </xdr:nvPicPr>
      <xdr:blipFill>
        <a:blip r:embed="rId79" cstate="print"/>
        <a:srcRect/>
        <a:stretch>
          <a:fillRect/>
        </a:stretch>
      </xdr:blipFill>
      <xdr:spPr>
        <a:xfrm>
          <a:off x="12296775" y="41261030"/>
          <a:ext cx="799465" cy="460375"/>
        </a:xfrm>
        <a:prstGeom prst="rect">
          <a:avLst/>
        </a:prstGeom>
        <a:noFill/>
        <a:ln w="1">
          <a:noFill/>
          <a:miter lim="800000"/>
          <a:headEnd/>
          <a:tailEnd type="none" w="med" len="med"/>
        </a:ln>
        <a:effectLst/>
      </xdr:spPr>
    </xdr:pic>
  </etc:cellImage>
  <etc:cellImage>
    <xdr:pic>
      <xdr:nvPicPr>
        <xdr:cNvPr id="47" name="ID_58B4E0AE446F4791BDAC58F1D49A0911"/>
        <xdr:cNvPicPr>
          <a:picLocks noChangeAspect="1"/>
        </xdr:cNvPicPr>
      </xdr:nvPicPr>
      <xdr:blipFill>
        <a:blip r:embed="rId80" cstate="print"/>
        <a:stretch>
          <a:fillRect/>
        </a:stretch>
      </xdr:blipFill>
      <xdr:spPr>
        <a:xfrm>
          <a:off x="12389485" y="42401490"/>
          <a:ext cx="545465" cy="564515"/>
        </a:xfrm>
        <a:prstGeom prst="rect">
          <a:avLst/>
        </a:prstGeom>
      </xdr:spPr>
    </xdr:pic>
  </etc:cellImage>
  <etc:cellImage>
    <xdr:pic>
      <xdr:nvPicPr>
        <xdr:cNvPr id="48" name="ID_B1A7A10FBE9B46F0ADC284B7E426C995"/>
        <xdr:cNvPicPr>
          <a:picLocks noChangeAspect="1"/>
        </xdr:cNvPicPr>
      </xdr:nvPicPr>
      <xdr:blipFill>
        <a:blip r:embed="rId81" cstate="print"/>
        <a:stretch>
          <a:fillRect/>
        </a:stretch>
      </xdr:blipFill>
      <xdr:spPr>
        <a:xfrm>
          <a:off x="12344400" y="43123485"/>
          <a:ext cx="657225" cy="622935"/>
        </a:xfrm>
        <a:prstGeom prst="rect">
          <a:avLst/>
        </a:prstGeom>
      </xdr:spPr>
    </xdr:pic>
  </etc:cellImage>
  <etc:cellImage>
    <xdr:pic>
      <xdr:nvPicPr>
        <xdr:cNvPr id="49" name="ID_B906D5C45CC14698B715168549B8C558"/>
        <xdr:cNvPicPr>
          <a:picLocks noChangeAspect="1"/>
        </xdr:cNvPicPr>
      </xdr:nvPicPr>
      <xdr:blipFill>
        <a:blip r:embed="rId82"/>
        <a:stretch>
          <a:fillRect/>
        </a:stretch>
      </xdr:blipFill>
      <xdr:spPr>
        <a:xfrm rot="5400000" flipV="1">
          <a:off x="12593955" y="43624500"/>
          <a:ext cx="337820" cy="1188085"/>
        </a:xfrm>
        <a:prstGeom prst="rect">
          <a:avLst/>
        </a:prstGeom>
      </xdr:spPr>
    </xdr:pic>
  </etc:cellImage>
  <etc:cellImage>
    <xdr:pic>
      <xdr:nvPicPr>
        <xdr:cNvPr id="50" name="ID_3A4152E2D4F141D6931BE2B64A39ECC8"/>
        <xdr:cNvPicPr>
          <a:picLocks noChangeAspect="1"/>
        </xdr:cNvPicPr>
      </xdr:nvPicPr>
      <xdr:blipFill>
        <a:blip r:embed="rId83" cstate="print"/>
        <a:stretch>
          <a:fillRect/>
        </a:stretch>
      </xdr:blipFill>
      <xdr:spPr>
        <a:xfrm>
          <a:off x="12258675" y="44651930"/>
          <a:ext cx="599440" cy="500380"/>
        </a:xfrm>
        <a:prstGeom prst="rect">
          <a:avLst/>
        </a:prstGeom>
      </xdr:spPr>
    </xdr:pic>
  </etc:cellImage>
  <etc:cellImage>
    <xdr:pic>
      <xdr:nvPicPr>
        <xdr:cNvPr id="51" name="ID_4797000DD6114FAF93E0EE65890E5DE9" descr="C:\Documents and Settings\Administrator\Application Data\Tencent\Users\250147543\QQ\WinTemp\RichOle\GDUISBG3A]0Z1H[(NQ1Y1KA.jpg"/>
        <xdr:cNvPicPr>
          <a:picLocks noChangeAspect="1" noChangeArrowheads="1"/>
        </xdr:cNvPicPr>
      </xdr:nvPicPr>
      <xdr:blipFill>
        <a:blip r:embed="rId84" cstate="print"/>
        <a:srcRect/>
        <a:stretch>
          <a:fillRect/>
        </a:stretch>
      </xdr:blipFill>
      <xdr:spPr>
        <a:xfrm rot="5400000" flipV="1">
          <a:off x="12437110" y="45252005"/>
          <a:ext cx="426085" cy="779780"/>
        </a:xfrm>
        <a:prstGeom prst="rect">
          <a:avLst/>
        </a:prstGeom>
        <a:noFill/>
        <a:ln w="9525">
          <a:noFill/>
          <a:miter lim="800000"/>
          <a:headEnd/>
          <a:tailEnd/>
        </a:ln>
      </xdr:spPr>
    </xdr:pic>
  </etc:cellImage>
  <etc:cellImage>
    <xdr:pic>
      <xdr:nvPicPr>
        <xdr:cNvPr id="52" name="ID_912DBD7FC5A5421386B7BCFE30A83103"/>
        <xdr:cNvPicPr>
          <a:picLocks noChangeAspect="1"/>
        </xdr:cNvPicPr>
      </xdr:nvPicPr>
      <xdr:blipFill>
        <a:blip r:embed="rId85"/>
        <a:stretch>
          <a:fillRect/>
        </a:stretch>
      </xdr:blipFill>
      <xdr:spPr>
        <a:xfrm>
          <a:off x="12319635" y="46158785"/>
          <a:ext cx="638175" cy="518795"/>
        </a:xfrm>
        <a:prstGeom prst="rect">
          <a:avLst/>
        </a:prstGeom>
      </xdr:spPr>
    </xdr:pic>
  </etc:cellImage>
  <etc:cellImage>
    <xdr:pic>
      <xdr:nvPicPr>
        <xdr:cNvPr id="53" name="ID_87DE9AC525674D49B1AFEC39898A8790"/>
        <xdr:cNvPicPr>
          <a:picLocks noChangeAspect="1"/>
        </xdr:cNvPicPr>
      </xdr:nvPicPr>
      <xdr:blipFill>
        <a:blip r:embed="rId86" cstate="print"/>
        <a:stretch>
          <a:fillRect/>
        </a:stretch>
      </xdr:blipFill>
      <xdr:spPr>
        <a:xfrm>
          <a:off x="12496165" y="47071280"/>
          <a:ext cx="535940" cy="714375"/>
        </a:xfrm>
        <a:prstGeom prst="rect">
          <a:avLst/>
        </a:prstGeom>
      </xdr:spPr>
    </xdr:pic>
  </etc:cellImage>
  <etc:cellImage>
    <xdr:pic>
      <xdr:nvPicPr>
        <xdr:cNvPr id="68" name="ID_DA030C0B035540C4AA65036CDCD5E1C8" descr="C:\Documents and Settings\Administrator\Application Data\Tencent\Users\250147543\QQ\WinTemp\RichOle\0CR~8P5NNJDQQ5_X$B9`7DV.jpg"/>
        <xdr:cNvPicPr>
          <a:picLocks noChangeAspect="1" noChangeArrowheads="1"/>
        </xdr:cNvPicPr>
      </xdr:nvPicPr>
      <xdr:blipFill>
        <a:blip r:embed="rId87" cstate="print"/>
        <a:srcRect/>
        <a:stretch>
          <a:fillRect/>
        </a:stretch>
      </xdr:blipFill>
      <xdr:spPr>
        <a:xfrm>
          <a:off x="12273915" y="47859950"/>
          <a:ext cx="1205865" cy="914400"/>
        </a:xfrm>
        <a:prstGeom prst="rect">
          <a:avLst/>
        </a:prstGeom>
        <a:noFill/>
        <a:ln w="9525">
          <a:noFill/>
          <a:miter lim="800000"/>
          <a:headEnd/>
          <a:tailEnd/>
        </a:ln>
      </xdr:spPr>
    </xdr:pic>
  </etc:cellImage>
  <etc:cellImage>
    <xdr:pic>
      <xdr:nvPicPr>
        <xdr:cNvPr id="69" name="ID_505C31E3D92A4C5FBCE35A07D1C27E9B" descr="C:\Documents and Settings\Administrator\Application Data\Tencent\Users\250147543\QQ\WinTemp\RichOle\I~IM%%%`GR}(9Y{K{WH}XSI.jpg"/>
        <xdr:cNvPicPr>
          <a:picLocks noChangeAspect="1" noChangeArrowheads="1"/>
        </xdr:cNvPicPr>
      </xdr:nvPicPr>
      <xdr:blipFill>
        <a:blip r:embed="rId88" cstate="print"/>
        <a:srcRect/>
        <a:stretch>
          <a:fillRect/>
        </a:stretch>
      </xdr:blipFill>
      <xdr:spPr>
        <a:xfrm>
          <a:off x="12262485" y="49265840"/>
          <a:ext cx="1158240" cy="784860"/>
        </a:xfrm>
        <a:prstGeom prst="rect">
          <a:avLst/>
        </a:prstGeom>
        <a:noFill/>
        <a:ln w="9525">
          <a:noFill/>
          <a:miter lim="800000"/>
          <a:headEnd/>
          <a:tailEnd/>
        </a:ln>
      </xdr:spPr>
    </xdr:pic>
  </etc:cellImage>
  <etc:cellImage>
    <xdr:pic>
      <xdr:nvPicPr>
        <xdr:cNvPr id="70" name="ID_18DB81AD84E645539FDF42E5EA7D3577"/>
        <xdr:cNvPicPr>
          <a:picLocks noChangeAspect="1"/>
        </xdr:cNvPicPr>
      </xdr:nvPicPr>
      <xdr:blipFill>
        <a:blip r:embed="rId89"/>
        <a:stretch>
          <a:fillRect/>
        </a:stretch>
      </xdr:blipFill>
      <xdr:spPr>
        <a:xfrm>
          <a:off x="12298680" y="50509805"/>
          <a:ext cx="570230" cy="561340"/>
        </a:xfrm>
        <a:prstGeom prst="rect">
          <a:avLst/>
        </a:prstGeom>
      </xdr:spPr>
    </xdr:pic>
  </etc:cellImage>
  <etc:cellImage>
    <xdr:pic>
      <xdr:nvPicPr>
        <xdr:cNvPr id="72" name="ID_4159C6E67CFE457A86B1C0ED017F8542"/>
        <xdr:cNvPicPr>
          <a:picLocks noChangeAspect="1"/>
        </xdr:cNvPicPr>
      </xdr:nvPicPr>
      <xdr:blipFill>
        <a:blip r:embed="rId90"/>
        <a:stretch>
          <a:fillRect/>
        </a:stretch>
      </xdr:blipFill>
      <xdr:spPr>
        <a:xfrm>
          <a:off x="12315825" y="51151155"/>
          <a:ext cx="599440" cy="758825"/>
        </a:xfrm>
        <a:prstGeom prst="rect">
          <a:avLst/>
        </a:prstGeom>
      </xdr:spPr>
    </xdr:pic>
  </etc:cellImage>
  <etc:cellImage>
    <xdr:pic>
      <xdr:nvPicPr>
        <xdr:cNvPr id="73" name="ID_B0BD7486E99843F6B0CC059B95FC04DC"/>
        <xdr:cNvPicPr>
          <a:picLocks noChangeAspect="1"/>
        </xdr:cNvPicPr>
      </xdr:nvPicPr>
      <xdr:blipFill>
        <a:blip r:embed="rId91"/>
        <a:stretch>
          <a:fillRect/>
        </a:stretch>
      </xdr:blipFill>
      <xdr:spPr>
        <a:xfrm>
          <a:off x="12201525" y="52660550"/>
          <a:ext cx="828675" cy="529590"/>
        </a:xfrm>
        <a:prstGeom prst="rect">
          <a:avLst/>
        </a:prstGeom>
        <a:noFill/>
        <a:ln w="9525">
          <a:noFill/>
        </a:ln>
      </xdr:spPr>
    </xdr:pic>
  </etc:cellImage>
  <etc:cellImage>
    <xdr:pic>
      <xdr:nvPicPr>
        <xdr:cNvPr id="74" name="ID_BE022E259C0D40EDB46F99C58EC56834"/>
        <xdr:cNvPicPr>
          <a:picLocks noChangeAspect="1"/>
        </xdr:cNvPicPr>
      </xdr:nvPicPr>
      <xdr:blipFill>
        <a:blip r:embed="rId92"/>
        <a:stretch>
          <a:fillRect/>
        </a:stretch>
      </xdr:blipFill>
      <xdr:spPr>
        <a:xfrm>
          <a:off x="12315825" y="53309520"/>
          <a:ext cx="518160" cy="584200"/>
        </a:xfrm>
        <a:prstGeom prst="rect">
          <a:avLst/>
        </a:prstGeom>
      </xdr:spPr>
    </xdr:pic>
  </etc:cellImage>
  <etc:cellImage>
    <xdr:pic>
      <xdr:nvPicPr>
        <xdr:cNvPr id="75" name="ID_EF19A13AEA304A25A87EBDB89DB2CBA9"/>
        <xdr:cNvPicPr>
          <a:picLocks noChangeAspect="1"/>
        </xdr:cNvPicPr>
      </xdr:nvPicPr>
      <xdr:blipFill>
        <a:blip r:embed="rId93"/>
        <a:stretch>
          <a:fillRect/>
        </a:stretch>
      </xdr:blipFill>
      <xdr:spPr>
        <a:xfrm>
          <a:off x="12254865" y="54714140"/>
          <a:ext cx="929640" cy="676910"/>
        </a:xfrm>
        <a:prstGeom prst="rect">
          <a:avLst/>
        </a:prstGeom>
        <a:noFill/>
        <a:ln w="9525">
          <a:noFill/>
        </a:ln>
      </xdr:spPr>
    </xdr:pic>
  </etc:cellImage>
  <etc:cellImage>
    <xdr:pic>
      <xdr:nvPicPr>
        <xdr:cNvPr id="76" name="ID_97F40848BF80405E82D40081980374DB"/>
        <xdr:cNvPicPr>
          <a:picLocks noChangeAspect="1"/>
        </xdr:cNvPicPr>
      </xdr:nvPicPr>
      <xdr:blipFill>
        <a:blip r:embed="rId94"/>
        <a:stretch>
          <a:fillRect/>
        </a:stretch>
      </xdr:blipFill>
      <xdr:spPr>
        <a:xfrm>
          <a:off x="12399645" y="55955565"/>
          <a:ext cx="701675" cy="534035"/>
        </a:xfrm>
        <a:prstGeom prst="rect">
          <a:avLst/>
        </a:prstGeom>
        <a:noFill/>
        <a:ln w="9525">
          <a:noFill/>
        </a:ln>
      </xdr:spPr>
    </xdr:pic>
  </etc:cellImage>
  <etc:cellImage>
    <xdr:pic>
      <xdr:nvPicPr>
        <xdr:cNvPr id="77" name="ID_6E1EB61C861C4E71889550803A267D3E"/>
        <xdr:cNvPicPr>
          <a:picLocks noChangeAspect="1"/>
        </xdr:cNvPicPr>
      </xdr:nvPicPr>
      <xdr:blipFill>
        <a:blip r:embed="rId95"/>
        <a:stretch>
          <a:fillRect/>
        </a:stretch>
      </xdr:blipFill>
      <xdr:spPr>
        <a:xfrm>
          <a:off x="12355830" y="56579770"/>
          <a:ext cx="754380" cy="643255"/>
        </a:xfrm>
        <a:prstGeom prst="rect">
          <a:avLst/>
        </a:prstGeom>
      </xdr:spPr>
    </xdr:pic>
  </etc:cellImage>
  <etc:cellImage>
    <xdr:pic>
      <xdr:nvPicPr>
        <xdr:cNvPr id="78" name="ID_8FB86FF89084471FB87AD905ACED1F1F"/>
        <xdr:cNvPicPr>
          <a:picLocks noChangeAspect="1"/>
        </xdr:cNvPicPr>
      </xdr:nvPicPr>
      <xdr:blipFill>
        <a:blip r:embed="rId96"/>
        <a:stretch>
          <a:fillRect/>
        </a:stretch>
      </xdr:blipFill>
      <xdr:spPr>
        <a:xfrm>
          <a:off x="12414885" y="57263030"/>
          <a:ext cx="493395" cy="541020"/>
        </a:xfrm>
        <a:prstGeom prst="rect">
          <a:avLst/>
        </a:prstGeom>
        <a:noFill/>
        <a:ln w="9525">
          <a:noFill/>
        </a:ln>
      </xdr:spPr>
    </xdr:pic>
  </etc:cellImage>
  <etc:cellImage>
    <xdr:pic>
      <xdr:nvPicPr>
        <xdr:cNvPr id="79" name="ID_715E45D9D49E40E89CB77725AAB64668"/>
        <xdr:cNvPicPr>
          <a:picLocks noChangeAspect="1"/>
        </xdr:cNvPicPr>
      </xdr:nvPicPr>
      <xdr:blipFill>
        <a:blip r:embed="rId97"/>
        <a:stretch>
          <a:fillRect/>
        </a:stretch>
      </xdr:blipFill>
      <xdr:spPr>
        <a:xfrm>
          <a:off x="9963150" y="808990"/>
          <a:ext cx="1038225" cy="669925"/>
        </a:xfrm>
        <a:prstGeom prst="rect">
          <a:avLst/>
        </a:prstGeom>
      </xdr:spPr>
    </xdr:pic>
  </etc:cellImage>
  <etc:cellImage>
    <xdr:pic>
      <xdr:nvPicPr>
        <xdr:cNvPr id="80" name="ID_6F4AF2E1894848FEBBA78A4C42939751" descr="28adb7ac9b3ad2a8065e21f874daa8e"/>
        <xdr:cNvPicPr>
          <a:picLocks noChangeAspect="1" noChangeArrowheads="1"/>
        </xdr:cNvPicPr>
      </xdr:nvPicPr>
      <xdr:blipFill>
        <a:blip r:embed="rId98">
          <a:extLst>
            <a:ext uri="{28A0092B-C50C-407E-A947-70E740481C1C}">
              <a14:useLocalDpi xmlns:a14="http://schemas.microsoft.com/office/drawing/2010/main" val="0"/>
            </a:ext>
          </a:extLst>
        </a:blip>
        <a:srcRect/>
        <a:stretch>
          <a:fillRect/>
        </a:stretch>
      </xdr:blipFill>
      <xdr:spPr>
        <a:xfrm>
          <a:off x="9763125" y="1622425"/>
          <a:ext cx="1143000" cy="77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81" name="ID_082594C1F6624DBBA48E7504EE9B89E8" descr="99292f8c7165f9c0efd592093b5b230"/>
        <xdr:cNvPicPr>
          <a:picLocks noChangeAspect="1" noChangeArrowheads="1"/>
        </xdr:cNvPicPr>
      </xdr:nvPicPr>
      <xdr:blipFill>
        <a:blip r:embed="rId99" cstate="print">
          <a:extLst>
            <a:ext uri="{28A0092B-C50C-407E-A947-70E740481C1C}">
              <a14:useLocalDpi xmlns:a14="http://schemas.microsoft.com/office/drawing/2010/main" val="0"/>
            </a:ext>
          </a:extLst>
        </a:blip>
        <a:srcRect/>
        <a:stretch>
          <a:fillRect/>
        </a:stretch>
      </xdr:blipFill>
      <xdr:spPr>
        <a:xfrm>
          <a:off x="10016490" y="2587625"/>
          <a:ext cx="662940" cy="687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84" name="ID_9C1D9BCC13BE47F4828552DDF5C09E31"/>
        <xdr:cNvPicPr>
          <a:picLocks noChangeAspect="1" noChangeArrowheads="1"/>
        </xdr:cNvPicPr>
      </xdr:nvPicPr>
      <xdr:blipFill>
        <a:blip r:embed="rId100" cstate="print">
          <a:extLst>
            <a:ext uri="{28A0092B-C50C-407E-A947-70E740481C1C}">
              <a14:useLocalDpi xmlns:a14="http://schemas.microsoft.com/office/drawing/2010/main" val="0"/>
            </a:ext>
          </a:extLst>
        </a:blip>
        <a:srcRect/>
        <a:stretch>
          <a:fillRect/>
        </a:stretch>
      </xdr:blipFill>
      <xdr:spPr>
        <a:xfrm>
          <a:off x="9816465" y="5869305"/>
          <a:ext cx="1118235"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85" name="ID_4A4CD7DA597242519DFFF4781CC4FF06"/>
        <xdr:cNvPicPr>
          <a:picLocks noChangeAspect="1" noChangeArrowheads="1"/>
        </xdr:cNvPicPr>
      </xdr:nvPicPr>
      <xdr:blipFill>
        <a:blip r:embed="rId101">
          <a:extLst>
            <a:ext uri="{28A0092B-C50C-407E-A947-70E740481C1C}">
              <a14:useLocalDpi xmlns:a14="http://schemas.microsoft.com/office/drawing/2010/main" val="0"/>
            </a:ext>
          </a:extLst>
        </a:blip>
        <a:srcRect/>
        <a:stretch>
          <a:fillRect/>
        </a:stretch>
      </xdr:blipFill>
      <xdr:spPr>
        <a:xfrm>
          <a:off x="9715500" y="6743700"/>
          <a:ext cx="12801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86" name="ID_AEFB45FF9A86477E9617055D8CED8072"/>
        <xdr:cNvPicPr>
          <a:picLocks noChangeAspect="1" noChangeArrowheads="1"/>
        </xdr:cNvPicPr>
      </xdr:nvPicPr>
      <xdr:blipFill>
        <a:blip r:embed="rId102" cstate="print">
          <a:extLst>
            <a:ext uri="{28A0092B-C50C-407E-A947-70E740481C1C}">
              <a14:useLocalDpi xmlns:a14="http://schemas.microsoft.com/office/drawing/2010/main" val="0"/>
            </a:ext>
          </a:extLst>
        </a:blip>
        <a:srcRect/>
        <a:stretch>
          <a:fillRect/>
        </a:stretch>
      </xdr:blipFill>
      <xdr:spPr>
        <a:xfrm>
          <a:off x="9835515" y="7729855"/>
          <a:ext cx="13411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87" name="ID_8737C3B83C6E4AA78BD38A8FC3394967"/>
        <xdr:cNvPicPr>
          <a:picLocks noChangeAspect="1"/>
        </xdr:cNvPicPr>
      </xdr:nvPicPr>
      <xdr:blipFill>
        <a:blip r:embed="rId103"/>
        <a:stretch>
          <a:fillRect/>
        </a:stretch>
      </xdr:blipFill>
      <xdr:spPr>
        <a:xfrm>
          <a:off x="9888855" y="8765540"/>
          <a:ext cx="1113155" cy="719455"/>
        </a:xfrm>
        <a:prstGeom prst="rect">
          <a:avLst/>
        </a:prstGeom>
      </xdr:spPr>
    </xdr:pic>
  </etc:cellImage>
  <etc:cellImage>
    <xdr:pic>
      <xdr:nvPicPr>
        <xdr:cNvPr id="88" name="ID_94D79F4A984949D8849FEC0159E0AAAA"/>
        <xdr:cNvPicPr>
          <a:picLocks noChangeAspect="1" noChangeArrowheads="1"/>
        </xdr:cNvPicPr>
      </xdr:nvPicPr>
      <xdr:blipFill>
        <a:blip r:embed="rId104" cstate="print">
          <a:extLst>
            <a:ext uri="{28A0092B-C50C-407E-A947-70E740481C1C}">
              <a14:useLocalDpi xmlns:a14="http://schemas.microsoft.com/office/drawing/2010/main" val="0"/>
            </a:ext>
          </a:extLst>
        </a:blip>
        <a:srcRect/>
        <a:stretch>
          <a:fillRect/>
        </a:stretch>
      </xdr:blipFill>
      <xdr:spPr>
        <a:xfrm>
          <a:off x="10024110" y="9677400"/>
          <a:ext cx="70421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89" name="ID_0BB3C19B01F7431FAFE36B302D4BF139"/>
        <xdr:cNvPicPr>
          <a:picLocks noChangeAspect="1" noChangeArrowheads="1"/>
        </xdr:cNvPicPr>
      </xdr:nvPicPr>
      <xdr:blipFill>
        <a:blip r:embed="rId105" cstate="print">
          <a:extLst>
            <a:ext uri="{28A0092B-C50C-407E-A947-70E740481C1C}">
              <a14:useLocalDpi xmlns:a14="http://schemas.microsoft.com/office/drawing/2010/main" val="0"/>
            </a:ext>
          </a:extLst>
        </a:blip>
        <a:srcRect/>
        <a:stretch>
          <a:fillRect/>
        </a:stretch>
      </xdr:blipFill>
      <xdr:spPr>
        <a:xfrm>
          <a:off x="9850755" y="10584180"/>
          <a:ext cx="960120" cy="791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90" name="ID_D55BCDD9B4BB4BFDA5690C0EA7BBEF6B"/>
        <xdr:cNvPicPr>
          <a:picLocks noChangeAspect="1" noChangeArrowheads="1"/>
        </xdr:cNvPicPr>
      </xdr:nvPicPr>
      <xdr:blipFill>
        <a:blip r:embed="rId106" cstate="print">
          <a:extLst>
            <a:ext uri="{28A0092B-C50C-407E-A947-70E740481C1C}">
              <a14:useLocalDpi xmlns:a14="http://schemas.microsoft.com/office/drawing/2010/main" val="0"/>
            </a:ext>
          </a:extLst>
        </a:blip>
        <a:srcRect/>
        <a:stretch>
          <a:fillRect/>
        </a:stretch>
      </xdr:blipFill>
      <xdr:spPr>
        <a:xfrm>
          <a:off x="10005060" y="11589385"/>
          <a:ext cx="5943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91" name="ID_6319EBF822104F258E67D93EDB0F06C0"/>
        <xdr:cNvPicPr>
          <a:picLocks noChangeAspect="1" noChangeArrowheads="1"/>
        </xdr:cNvPicPr>
      </xdr:nvPicPr>
      <xdr:blipFill>
        <a:blip r:embed="rId107" cstate="print">
          <a:extLst>
            <a:ext uri="{28A0092B-C50C-407E-A947-70E740481C1C}">
              <a14:useLocalDpi xmlns:a14="http://schemas.microsoft.com/office/drawing/2010/main" val="0"/>
            </a:ext>
          </a:extLst>
        </a:blip>
        <a:srcRect/>
        <a:stretch>
          <a:fillRect/>
        </a:stretch>
      </xdr:blipFill>
      <xdr:spPr>
        <a:xfrm>
          <a:off x="9730740" y="12573635"/>
          <a:ext cx="12649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92" name="ID_88CA46BA80674FF583A3B99AAC1B6BBB"/>
        <xdr:cNvPicPr>
          <a:picLocks noChangeAspect="1" noChangeArrowheads="1"/>
        </xdr:cNvPicPr>
      </xdr:nvPicPr>
      <xdr:blipFill>
        <a:blip r:embed="rId108" cstate="print">
          <a:extLst>
            <a:ext uri="{28A0092B-C50C-407E-A947-70E740481C1C}">
              <a14:useLocalDpi xmlns:a14="http://schemas.microsoft.com/office/drawing/2010/main" val="0"/>
            </a:ext>
          </a:extLst>
        </a:blip>
        <a:srcRect/>
        <a:stretch>
          <a:fillRect/>
        </a:stretch>
      </xdr:blipFill>
      <xdr:spPr>
        <a:xfrm>
          <a:off x="9906000" y="13527405"/>
          <a:ext cx="8229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93" name="ID_0EB3EAD784CB4D3F9CDCB4D70989004F"/>
        <xdr:cNvPicPr>
          <a:picLocks noChangeAspect="1" noChangeArrowheads="1"/>
        </xdr:cNvPicPr>
      </xdr:nvPicPr>
      <xdr:blipFill>
        <a:blip r:embed="rId109" cstate="print">
          <a:extLst>
            <a:ext uri="{28A0092B-C50C-407E-A947-70E740481C1C}">
              <a14:useLocalDpi xmlns:a14="http://schemas.microsoft.com/office/drawing/2010/main" val="0"/>
            </a:ext>
          </a:extLst>
        </a:blip>
        <a:srcRect/>
        <a:stretch>
          <a:fillRect/>
        </a:stretch>
      </xdr:blipFill>
      <xdr:spPr>
        <a:xfrm>
          <a:off x="9829800" y="14534515"/>
          <a:ext cx="1043940" cy="892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94" name="ID_B5056C51E1D8473BB06E41082B8D3A8C"/>
        <xdr:cNvPicPr>
          <a:picLocks noChangeAspect="1" noChangeArrowheads="1"/>
        </xdr:cNvPicPr>
      </xdr:nvPicPr>
      <xdr:blipFill>
        <a:blip r:embed="rId110" cstate="print">
          <a:extLst>
            <a:ext uri="{28A0092B-C50C-407E-A947-70E740481C1C}">
              <a14:useLocalDpi xmlns:a14="http://schemas.microsoft.com/office/drawing/2010/main" val="0"/>
            </a:ext>
          </a:extLst>
        </a:blip>
        <a:srcRect/>
        <a:stretch>
          <a:fillRect/>
        </a:stretch>
      </xdr:blipFill>
      <xdr:spPr>
        <a:xfrm>
          <a:off x="9723120" y="15505430"/>
          <a:ext cx="1211580" cy="725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95" name="ID_902CAC8DB46D4568B0FD3C84ACD89F55"/>
        <xdr:cNvPicPr>
          <a:picLocks noChangeAspect="1"/>
        </xdr:cNvPicPr>
      </xdr:nvPicPr>
      <xdr:blipFill>
        <a:blip r:embed="rId111"/>
        <a:stretch>
          <a:fillRect/>
        </a:stretch>
      </xdr:blipFill>
      <xdr:spPr>
        <a:xfrm>
          <a:off x="9907905" y="16541115"/>
          <a:ext cx="977900" cy="719455"/>
        </a:xfrm>
        <a:prstGeom prst="rect">
          <a:avLst/>
        </a:prstGeom>
      </xdr:spPr>
    </xdr:pic>
  </etc:cellImage>
  <etc:cellImage>
    <xdr:pic>
      <xdr:nvPicPr>
        <xdr:cNvPr id="96" name="ID_CF0C738B0DCD40BCB42B0F5DCAC0010B"/>
        <xdr:cNvPicPr>
          <a:picLocks noChangeAspect="1" noChangeArrowheads="1"/>
        </xdr:cNvPicPr>
      </xdr:nvPicPr>
      <xdr:blipFill>
        <a:blip r:embed="rId112" cstate="print">
          <a:extLst>
            <a:ext uri="{28A0092B-C50C-407E-A947-70E740481C1C}">
              <a14:useLocalDpi xmlns:a14="http://schemas.microsoft.com/office/drawing/2010/main" val="0"/>
            </a:ext>
          </a:extLst>
        </a:blip>
        <a:srcRect/>
        <a:stretch>
          <a:fillRect/>
        </a:stretch>
      </xdr:blipFill>
      <xdr:spPr>
        <a:xfrm>
          <a:off x="9883140" y="17441545"/>
          <a:ext cx="9753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97" name="ID_79B4CDE4EE2B4D8EAA14EB59BB9433B3"/>
        <xdr:cNvPicPr>
          <a:picLocks noChangeAspect="1"/>
        </xdr:cNvPicPr>
      </xdr:nvPicPr>
      <xdr:blipFill>
        <a:blip r:embed="rId103"/>
        <a:stretch>
          <a:fillRect/>
        </a:stretch>
      </xdr:blipFill>
      <xdr:spPr>
        <a:xfrm>
          <a:off x="9784080" y="18517235"/>
          <a:ext cx="1113155" cy="719455"/>
        </a:xfrm>
        <a:prstGeom prst="rect">
          <a:avLst/>
        </a:prstGeom>
      </xdr:spPr>
    </xdr:pic>
  </etc:cellImage>
  <etc:cellImage>
    <xdr:pic>
      <xdr:nvPicPr>
        <xdr:cNvPr id="98" name="ID_81ADED288AD64FF7BCB7294F144FC9CF"/>
        <xdr:cNvPicPr>
          <a:picLocks noChangeAspect="1"/>
        </xdr:cNvPicPr>
      </xdr:nvPicPr>
      <xdr:blipFill>
        <a:blip r:embed="rId113"/>
        <a:stretch>
          <a:fillRect/>
        </a:stretch>
      </xdr:blipFill>
      <xdr:spPr>
        <a:xfrm>
          <a:off x="10012680" y="19471005"/>
          <a:ext cx="563880" cy="664210"/>
        </a:xfrm>
        <a:prstGeom prst="rect">
          <a:avLst/>
        </a:prstGeom>
      </xdr:spPr>
    </xdr:pic>
  </etc:cellImage>
  <etc:cellImage>
    <xdr:pic>
      <xdr:nvPicPr>
        <xdr:cNvPr id="99" name="ID_D9DB5E405DA04724A931D99BA21E6EDE"/>
        <xdr:cNvPicPr>
          <a:picLocks noChangeAspect="1" noChangeArrowheads="1"/>
        </xdr:cNvPicPr>
      </xdr:nvPicPr>
      <xdr:blipFill>
        <a:blip r:embed="rId114" cstate="print">
          <a:extLst>
            <a:ext uri="{28A0092B-C50C-407E-A947-70E740481C1C}">
              <a14:useLocalDpi xmlns:a14="http://schemas.microsoft.com/office/drawing/2010/main" val="0"/>
            </a:ext>
          </a:extLst>
        </a:blip>
        <a:srcRect/>
        <a:stretch>
          <a:fillRect/>
        </a:stretch>
      </xdr:blipFill>
      <xdr:spPr>
        <a:xfrm>
          <a:off x="9715500" y="20371435"/>
          <a:ext cx="1247775"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00" name="ID_0ED7ACD83D77463BBC8EA8E859AB3B3A"/>
        <xdr:cNvPicPr>
          <a:picLocks noChangeAspect="1" noChangeArrowheads="1"/>
        </xdr:cNvPicPr>
      </xdr:nvPicPr>
      <xdr:blipFill>
        <a:blip r:embed="rId115" cstate="print">
          <a:extLst>
            <a:ext uri="{28A0092B-C50C-407E-A947-70E740481C1C}">
              <a14:useLocalDpi xmlns:a14="http://schemas.microsoft.com/office/drawing/2010/main" val="0"/>
            </a:ext>
          </a:extLst>
        </a:blip>
        <a:srcRect/>
        <a:stretch>
          <a:fillRect/>
        </a:stretch>
      </xdr:blipFill>
      <xdr:spPr>
        <a:xfrm>
          <a:off x="10058400" y="21293455"/>
          <a:ext cx="5562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01" name="ID_24663595EA4846188EE69FD875536793"/>
        <xdr:cNvPicPr>
          <a:picLocks noChangeAspect="1" noChangeArrowheads="1"/>
        </xdr:cNvPicPr>
      </xdr:nvPicPr>
      <xdr:blipFill>
        <a:blip r:embed="rId116" cstate="print">
          <a:extLst>
            <a:ext uri="{28A0092B-C50C-407E-A947-70E740481C1C}">
              <a14:useLocalDpi xmlns:a14="http://schemas.microsoft.com/office/drawing/2010/main" val="0"/>
            </a:ext>
          </a:extLst>
        </a:blip>
        <a:srcRect r="38415"/>
        <a:stretch>
          <a:fillRect/>
        </a:stretch>
      </xdr:blipFill>
      <xdr:spPr>
        <a:xfrm>
          <a:off x="9930765" y="22281515"/>
          <a:ext cx="746760" cy="871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02" name="ID_BF1F5007A5154D1FA6446C3539C5B85C"/>
        <xdr:cNvPicPr>
          <a:picLocks noChangeAspect="1" noChangeArrowheads="1"/>
        </xdr:cNvPicPr>
      </xdr:nvPicPr>
      <xdr:blipFill>
        <a:blip r:embed="rId117" cstate="print">
          <a:extLst>
            <a:ext uri="{28A0092B-C50C-407E-A947-70E740481C1C}">
              <a14:useLocalDpi xmlns:a14="http://schemas.microsoft.com/office/drawing/2010/main" val="0"/>
            </a:ext>
          </a:extLst>
        </a:blip>
        <a:srcRect/>
        <a:stretch>
          <a:fillRect/>
        </a:stretch>
      </xdr:blipFill>
      <xdr:spPr>
        <a:xfrm>
          <a:off x="9913620" y="23261955"/>
          <a:ext cx="807720" cy="892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03" name="ID_6CA10D7D5EB242E49B07042FE2ABB163"/>
        <xdr:cNvPicPr>
          <a:picLocks noChangeAspect="1" noChangeArrowheads="1"/>
        </xdr:cNvPicPr>
      </xdr:nvPicPr>
      <xdr:blipFill>
        <a:blip r:embed="rId118" cstate="print">
          <a:extLst>
            <a:ext uri="{28A0092B-C50C-407E-A947-70E740481C1C}">
              <a14:useLocalDpi xmlns:a14="http://schemas.microsoft.com/office/drawing/2010/main" val="0"/>
            </a:ext>
          </a:extLst>
        </a:blip>
        <a:srcRect/>
        <a:stretch>
          <a:fillRect/>
        </a:stretch>
      </xdr:blipFill>
      <xdr:spPr>
        <a:xfrm>
          <a:off x="9883140" y="24215725"/>
          <a:ext cx="8991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04" name="ID_FDFB6B45780140AD8E2AE59C0BBCAA9C"/>
        <xdr:cNvPicPr>
          <a:picLocks noChangeAspect="1" noChangeArrowheads="1"/>
        </xdr:cNvPicPr>
      </xdr:nvPicPr>
      <xdr:blipFill>
        <a:blip r:embed="rId119" cstate="print">
          <a:extLst>
            <a:ext uri="{28A0092B-C50C-407E-A947-70E740481C1C}">
              <a14:useLocalDpi xmlns:a14="http://schemas.microsoft.com/office/drawing/2010/main" val="0"/>
            </a:ext>
          </a:extLst>
        </a:blip>
        <a:srcRect/>
        <a:stretch>
          <a:fillRect/>
        </a:stretch>
      </xdr:blipFill>
      <xdr:spPr>
        <a:xfrm>
          <a:off x="9921240" y="25199975"/>
          <a:ext cx="8839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05" name="ID_B64882BA027B4BF49070CD57A755F7BB"/>
        <xdr:cNvPicPr>
          <a:picLocks noChangeAspect="1" noChangeArrowheads="1"/>
        </xdr:cNvPicPr>
      </xdr:nvPicPr>
      <xdr:blipFill>
        <a:blip r:embed="rId120" cstate="print">
          <a:extLst>
            <a:ext uri="{28A0092B-C50C-407E-A947-70E740481C1C}">
              <a14:useLocalDpi xmlns:a14="http://schemas.microsoft.com/office/drawing/2010/main" val="0"/>
            </a:ext>
          </a:extLst>
        </a:blip>
        <a:srcRect/>
        <a:stretch>
          <a:fillRect/>
        </a:stretch>
      </xdr:blipFill>
      <xdr:spPr>
        <a:xfrm>
          <a:off x="9974580" y="26191845"/>
          <a:ext cx="754380" cy="892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06" name="ID_FBC081A4BEF8414584D6959566784536"/>
        <xdr:cNvPicPr>
          <a:picLocks noChangeAspect="1" noChangeArrowheads="1"/>
        </xdr:cNvPicPr>
      </xdr:nvPicPr>
      <xdr:blipFill>
        <a:blip r:embed="rId121" cstate="print">
          <a:extLst>
            <a:ext uri="{28A0092B-C50C-407E-A947-70E740481C1C}">
              <a14:useLocalDpi xmlns:a14="http://schemas.microsoft.com/office/drawing/2010/main" val="0"/>
            </a:ext>
          </a:extLst>
        </a:blip>
        <a:srcRect/>
        <a:stretch>
          <a:fillRect/>
        </a:stretch>
      </xdr:blipFill>
      <xdr:spPr>
        <a:xfrm>
          <a:off x="10035540" y="27145615"/>
          <a:ext cx="67818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17" name="ID_915599ED7A684670860919248AA365C7" descr="1644974707(1)"/>
        <xdr:cNvPicPr>
          <a:picLocks noChangeAspect="1" noChangeArrowheads="1"/>
        </xdr:cNvPicPr>
      </xdr:nvPicPr>
      <xdr:blipFill>
        <a:blip r:embed="rId122" cstate="print">
          <a:extLst>
            <a:ext uri="{28A0092B-C50C-407E-A947-70E740481C1C}">
              <a14:useLocalDpi xmlns:a14="http://schemas.microsoft.com/office/drawing/2010/main" val="0"/>
            </a:ext>
          </a:extLst>
        </a:blip>
        <a:srcRect/>
        <a:stretch>
          <a:fillRect/>
        </a:stretch>
      </xdr:blipFill>
      <xdr:spPr>
        <a:xfrm>
          <a:off x="10022205" y="28162250"/>
          <a:ext cx="598170" cy="729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20" name="ID_F79B36FAEC724E26AB5F9358FDFC5B82"/>
        <xdr:cNvPicPr>
          <a:picLocks noChangeAspect="1" noChangeArrowheads="1"/>
        </xdr:cNvPicPr>
      </xdr:nvPicPr>
      <xdr:blipFill>
        <a:blip r:embed="rId123" cstate="print">
          <a:extLst>
            <a:ext uri="{28A0092B-C50C-407E-A947-70E740481C1C}">
              <a14:useLocalDpi xmlns:a14="http://schemas.microsoft.com/office/drawing/2010/main" val="0"/>
            </a:ext>
          </a:extLst>
        </a:blip>
        <a:srcRect/>
        <a:stretch>
          <a:fillRect/>
        </a:stretch>
      </xdr:blipFill>
      <xdr:spPr>
        <a:xfrm>
          <a:off x="9907905" y="29068395"/>
          <a:ext cx="902970"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62" name="ID_ABCF89F6FDD44E389A4CBC2328AE8396"/>
        <xdr:cNvPicPr>
          <a:picLocks noChangeAspect="1" noChangeArrowheads="1"/>
        </xdr:cNvPicPr>
      </xdr:nvPicPr>
      <xdr:blipFill>
        <a:blip r:embed="rId124" cstate="print">
          <a:extLst>
            <a:ext uri="{28A0092B-C50C-407E-A947-70E740481C1C}">
              <a14:useLocalDpi xmlns:a14="http://schemas.microsoft.com/office/drawing/2010/main" val="0"/>
            </a:ext>
          </a:extLst>
        </a:blip>
        <a:srcRect/>
        <a:stretch>
          <a:fillRect/>
        </a:stretch>
      </xdr:blipFill>
      <xdr:spPr>
        <a:xfrm>
          <a:off x="9843135" y="29904055"/>
          <a:ext cx="958215" cy="1061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92" name="ID_08B747AD3A5B451E84296BF3D4B3B713" descr="b3121f08f8b0df3c45dc9588b8117be"/>
        <xdr:cNvPicPr>
          <a:picLocks noChangeAspect="1" noChangeArrowheads="1"/>
        </xdr:cNvPicPr>
      </xdr:nvPicPr>
      <xdr:blipFill>
        <a:blip r:embed="rId125" cstate="print">
          <a:extLst>
            <a:ext uri="{28A0092B-C50C-407E-A947-70E740481C1C}">
              <a14:useLocalDpi xmlns:a14="http://schemas.microsoft.com/office/drawing/2010/main" val="0"/>
            </a:ext>
          </a:extLst>
        </a:blip>
        <a:srcRect/>
        <a:stretch>
          <a:fillRect/>
        </a:stretch>
      </xdr:blipFill>
      <xdr:spPr>
        <a:xfrm>
          <a:off x="9974580" y="31188660"/>
          <a:ext cx="753745" cy="751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93" name="ID_1292CD1D6F894088BC98687BFCCAC951"/>
        <xdr:cNvPicPr>
          <a:picLocks noChangeAspect="1" noChangeArrowheads="1"/>
        </xdr:cNvPicPr>
      </xdr:nvPicPr>
      <xdr:blipFill>
        <a:blip r:embed="rId126" cstate="print">
          <a:extLst>
            <a:ext uri="{28A0092B-C50C-407E-A947-70E740481C1C}">
              <a14:useLocalDpi xmlns:a14="http://schemas.microsoft.com/office/drawing/2010/main" val="0"/>
            </a:ext>
          </a:extLst>
        </a:blip>
        <a:srcRect/>
        <a:stretch>
          <a:fillRect/>
        </a:stretch>
      </xdr:blipFill>
      <xdr:spPr>
        <a:xfrm>
          <a:off x="9805035" y="32177355"/>
          <a:ext cx="1129665" cy="690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94" name="ID_2C250580754244ACB640ECE7E89CE7A8"/>
        <xdr:cNvPicPr>
          <a:picLocks noChangeAspect="1" noChangeArrowheads="1"/>
        </xdr:cNvPicPr>
      </xdr:nvPicPr>
      <xdr:blipFill>
        <a:blip r:embed="rId127">
          <a:extLst>
            <a:ext uri="{28A0092B-C50C-407E-A947-70E740481C1C}">
              <a14:useLocalDpi xmlns:a14="http://schemas.microsoft.com/office/drawing/2010/main" val="0"/>
            </a:ext>
          </a:extLst>
        </a:blip>
        <a:srcRect/>
        <a:stretch>
          <a:fillRect/>
        </a:stretch>
      </xdr:blipFill>
      <xdr:spPr>
        <a:xfrm>
          <a:off x="9685020" y="33192085"/>
          <a:ext cx="135636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95" name="ID_258F2E9B3E774351B819EF0BE8FF1279" descr="1632470461"/>
        <xdr:cNvPicPr>
          <a:picLocks noChangeAspect="1" noChangeArrowheads="1"/>
        </xdr:cNvPicPr>
      </xdr:nvPicPr>
      <xdr:blipFill>
        <a:blip r:embed="rId128" cstate="print">
          <a:extLst>
            <a:ext uri="{28A0092B-C50C-407E-A947-70E740481C1C}">
              <a14:useLocalDpi xmlns:a14="http://schemas.microsoft.com/office/drawing/2010/main" val="0"/>
            </a:ext>
          </a:extLst>
        </a:blip>
        <a:srcRect/>
        <a:stretch>
          <a:fillRect/>
        </a:stretch>
      </xdr:blipFill>
      <xdr:spPr>
        <a:xfrm>
          <a:off x="9879330" y="34019490"/>
          <a:ext cx="886460" cy="74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96" name="ID_F6AE5B809B8545F789BB3A7F84D5AB8D"/>
        <xdr:cNvPicPr>
          <a:picLocks noChangeAspect="1" noChangeArrowheads="1"/>
        </xdr:cNvPicPr>
      </xdr:nvPicPr>
      <xdr:blipFill>
        <a:blip r:embed="rId129">
          <a:extLst>
            <a:ext uri="{28A0092B-C50C-407E-A947-70E740481C1C}">
              <a14:useLocalDpi xmlns:a14="http://schemas.microsoft.com/office/drawing/2010/main" val="0"/>
            </a:ext>
          </a:extLst>
        </a:blip>
        <a:srcRect/>
        <a:stretch>
          <a:fillRect/>
        </a:stretch>
      </xdr:blipFill>
      <xdr:spPr>
        <a:xfrm>
          <a:off x="9639300" y="34955480"/>
          <a:ext cx="14401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97" name="ID_54C12A4EBBDD42AFA1809AE99FA7855D"/>
        <xdr:cNvPicPr>
          <a:picLocks noChangeAspect="1" noChangeArrowheads="1"/>
        </xdr:cNvPicPr>
      </xdr:nvPicPr>
      <xdr:blipFill>
        <a:blip r:embed="rId130" cstate="print">
          <a:extLst>
            <a:ext uri="{28A0092B-C50C-407E-A947-70E740481C1C}">
              <a14:useLocalDpi xmlns:a14="http://schemas.microsoft.com/office/drawing/2010/main" val="0"/>
            </a:ext>
          </a:extLst>
        </a:blip>
        <a:srcRect/>
        <a:stretch>
          <a:fillRect/>
        </a:stretch>
      </xdr:blipFill>
      <xdr:spPr>
        <a:xfrm>
          <a:off x="9799320" y="35855910"/>
          <a:ext cx="11125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98" name="ID_6BA8FCC726B441E5BCA30A4CC1A1040B"/>
        <xdr:cNvPicPr>
          <a:picLocks noChangeAspect="1" noChangeArrowheads="1"/>
        </xdr:cNvPicPr>
      </xdr:nvPicPr>
      <xdr:blipFill>
        <a:blip r:embed="rId131" cstate="print">
          <a:extLst>
            <a:ext uri="{28A0092B-C50C-407E-A947-70E740481C1C}">
              <a14:useLocalDpi xmlns:a14="http://schemas.microsoft.com/office/drawing/2010/main" val="0"/>
            </a:ext>
          </a:extLst>
        </a:blip>
        <a:srcRect/>
        <a:stretch>
          <a:fillRect/>
        </a:stretch>
      </xdr:blipFill>
      <xdr:spPr>
        <a:xfrm>
          <a:off x="9869805" y="36857940"/>
          <a:ext cx="969645" cy="77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99" name="ID_F80E00FCDCF949B59D4015A33181174E"/>
        <xdr:cNvPicPr>
          <a:picLocks noChangeAspect="1"/>
        </xdr:cNvPicPr>
      </xdr:nvPicPr>
      <xdr:blipFill>
        <a:blip r:embed="rId132"/>
        <a:stretch>
          <a:fillRect/>
        </a:stretch>
      </xdr:blipFill>
      <xdr:spPr>
        <a:xfrm>
          <a:off x="10086975" y="37825680"/>
          <a:ext cx="523875" cy="784860"/>
        </a:xfrm>
        <a:prstGeom prst="rect">
          <a:avLst/>
        </a:prstGeom>
      </xdr:spPr>
    </xdr:pic>
  </etc:cellImage>
  <etc:cellImage>
    <xdr:pic>
      <xdr:nvPicPr>
        <xdr:cNvPr id="200" name="ID_41ECE602B8FB42FFB352F136B79C00DA"/>
        <xdr:cNvPicPr>
          <a:picLocks noChangeAspect="1"/>
        </xdr:cNvPicPr>
      </xdr:nvPicPr>
      <xdr:blipFill>
        <a:blip r:embed="rId133" cstate="print"/>
        <a:stretch>
          <a:fillRect/>
        </a:stretch>
      </xdr:blipFill>
      <xdr:spPr>
        <a:xfrm rot="16200000">
          <a:off x="9930765" y="38701345"/>
          <a:ext cx="616585" cy="861060"/>
        </a:xfrm>
        <a:prstGeom prst="rect">
          <a:avLst/>
        </a:prstGeom>
      </xdr:spPr>
    </xdr:pic>
  </etc:cellImage>
  <etc:cellImage>
    <xdr:pic>
      <xdr:nvPicPr>
        <xdr:cNvPr id="201" name="ID_508315E1890647F489FF43BA68A36C9A"/>
        <xdr:cNvPicPr>
          <a:picLocks noChangeAspect="1"/>
        </xdr:cNvPicPr>
      </xdr:nvPicPr>
      <xdr:blipFill>
        <a:blip r:embed="rId134"/>
        <a:stretch>
          <a:fillRect/>
        </a:stretch>
      </xdr:blipFill>
      <xdr:spPr>
        <a:xfrm>
          <a:off x="9898380" y="39900225"/>
          <a:ext cx="817880" cy="459105"/>
        </a:xfrm>
        <a:prstGeom prst="rect">
          <a:avLst/>
        </a:prstGeom>
      </xdr:spPr>
    </xdr:pic>
  </etc:cellImage>
  <etc:cellImage>
    <xdr:pic>
      <xdr:nvPicPr>
        <xdr:cNvPr id="202" name="ID_EE1A665AC14345ACB82098345FCFC2C2"/>
        <xdr:cNvPicPr>
          <a:picLocks noChangeAspect="1"/>
        </xdr:cNvPicPr>
      </xdr:nvPicPr>
      <xdr:blipFill>
        <a:blip r:embed="rId135"/>
        <a:stretch>
          <a:fillRect/>
        </a:stretch>
      </xdr:blipFill>
      <xdr:spPr>
        <a:xfrm>
          <a:off x="10008870" y="40844470"/>
          <a:ext cx="708660" cy="591820"/>
        </a:xfrm>
        <a:prstGeom prst="rect">
          <a:avLst/>
        </a:prstGeom>
      </xdr:spPr>
    </xdr:pic>
  </etc:cellImage>
  <etc:cellImage>
    <xdr:pic>
      <xdr:nvPicPr>
        <xdr:cNvPr id="203" name="ID_39A58F6123464970BFA0D1A1B6333B24"/>
        <xdr:cNvPicPr>
          <a:picLocks noChangeAspect="1"/>
        </xdr:cNvPicPr>
      </xdr:nvPicPr>
      <xdr:blipFill>
        <a:blip r:embed="rId136"/>
        <a:stretch>
          <a:fillRect/>
        </a:stretch>
      </xdr:blipFill>
      <xdr:spPr>
        <a:xfrm>
          <a:off x="10020300" y="41712515"/>
          <a:ext cx="640715" cy="719455"/>
        </a:xfrm>
        <a:prstGeom prst="rect">
          <a:avLst/>
        </a:prstGeom>
      </xdr:spPr>
    </xdr:pic>
  </etc:cellImage>
  <etc:cellImage>
    <xdr:pic>
      <xdr:nvPicPr>
        <xdr:cNvPr id="204" name="ID_CEC2D13CD10D406FB62C3AF9D43D9F84"/>
        <xdr:cNvPicPr>
          <a:picLocks noChangeAspect="1"/>
        </xdr:cNvPicPr>
      </xdr:nvPicPr>
      <xdr:blipFill>
        <a:blip r:embed="rId137"/>
        <a:stretch>
          <a:fillRect/>
        </a:stretch>
      </xdr:blipFill>
      <xdr:spPr>
        <a:xfrm>
          <a:off x="9941560" y="42904410"/>
          <a:ext cx="849630" cy="341630"/>
        </a:xfrm>
        <a:prstGeom prst="rect">
          <a:avLst/>
        </a:prstGeom>
      </xdr:spPr>
    </xdr:pic>
  </etc:cellImage>
  <etc:cellImage>
    <xdr:pic>
      <xdr:nvPicPr>
        <xdr:cNvPr id="205" name="ID_5BBD3CBB316A4139A20D548B86EA395E"/>
        <xdr:cNvPicPr>
          <a:picLocks noChangeAspect="1"/>
        </xdr:cNvPicPr>
      </xdr:nvPicPr>
      <xdr:blipFill>
        <a:blip r:embed="rId138"/>
        <a:stretch>
          <a:fillRect/>
        </a:stretch>
      </xdr:blipFill>
      <xdr:spPr>
        <a:xfrm>
          <a:off x="10140315" y="43726100"/>
          <a:ext cx="502920" cy="595630"/>
        </a:xfrm>
        <a:prstGeom prst="rect">
          <a:avLst/>
        </a:prstGeom>
      </xdr:spPr>
    </xdr:pic>
  </etc:cellImage>
  <etc:cellImage>
    <xdr:pic>
      <xdr:nvPicPr>
        <xdr:cNvPr id="206" name="ID_7ECFEA1484104834B4AEC0443C0252FC"/>
        <xdr:cNvPicPr>
          <a:picLocks noChangeAspect="1"/>
        </xdr:cNvPicPr>
      </xdr:nvPicPr>
      <xdr:blipFill>
        <a:blip r:embed="rId139"/>
        <a:stretch>
          <a:fillRect/>
        </a:stretch>
      </xdr:blipFill>
      <xdr:spPr>
        <a:xfrm>
          <a:off x="9981565" y="44651295"/>
          <a:ext cx="800735" cy="484505"/>
        </a:xfrm>
        <a:prstGeom prst="rect">
          <a:avLst/>
        </a:prstGeom>
      </xdr:spPr>
    </xdr:pic>
  </etc:cellImage>
  <etc:cellImage>
    <xdr:pic>
      <xdr:nvPicPr>
        <xdr:cNvPr id="207" name="ID_C7A256FDC20F4387ABDE326C583AC37A"/>
        <xdr:cNvPicPr>
          <a:picLocks noChangeAspect="1"/>
        </xdr:cNvPicPr>
      </xdr:nvPicPr>
      <xdr:blipFill>
        <a:blip r:embed="rId140"/>
        <a:stretch>
          <a:fillRect/>
        </a:stretch>
      </xdr:blipFill>
      <xdr:spPr>
        <a:xfrm>
          <a:off x="10022205" y="45642530"/>
          <a:ext cx="777240" cy="234950"/>
        </a:xfrm>
        <a:prstGeom prst="rect">
          <a:avLst/>
        </a:prstGeom>
      </xdr:spPr>
    </xdr:pic>
  </etc:cellImage>
  <etc:cellImage>
    <xdr:pic>
      <xdr:nvPicPr>
        <xdr:cNvPr id="208" name="ID_DFA7F0B4BA7D448BBEAED93148E25239"/>
        <xdr:cNvPicPr>
          <a:picLocks noChangeAspect="1"/>
        </xdr:cNvPicPr>
      </xdr:nvPicPr>
      <xdr:blipFill>
        <a:blip r:embed="rId141"/>
        <a:stretch>
          <a:fillRect/>
        </a:stretch>
      </xdr:blipFill>
      <xdr:spPr>
        <a:xfrm>
          <a:off x="10036810" y="46395005"/>
          <a:ext cx="609600" cy="658495"/>
        </a:xfrm>
        <a:prstGeom prst="rect">
          <a:avLst/>
        </a:prstGeom>
      </xdr:spPr>
    </xdr:pic>
  </etc:cellImage>
  <etc:cellImage>
    <xdr:pic>
      <xdr:nvPicPr>
        <xdr:cNvPr id="209" name="ID_4D75F0D34A0A42E69340034A214A2DF1"/>
        <xdr:cNvPicPr>
          <a:picLocks noChangeAspect="1"/>
        </xdr:cNvPicPr>
      </xdr:nvPicPr>
      <xdr:blipFill>
        <a:blip r:embed="rId142"/>
        <a:stretch>
          <a:fillRect/>
        </a:stretch>
      </xdr:blipFill>
      <xdr:spPr>
        <a:xfrm>
          <a:off x="10018395" y="47466250"/>
          <a:ext cx="799465" cy="522605"/>
        </a:xfrm>
        <a:prstGeom prst="rect">
          <a:avLst/>
        </a:prstGeom>
      </xdr:spPr>
    </xdr:pic>
  </etc:cellImage>
  <etc:cellImage>
    <xdr:pic>
      <xdr:nvPicPr>
        <xdr:cNvPr id="210" name="ID_8498455E3BC04A45B1C30F02CD01FF6B"/>
        <xdr:cNvPicPr>
          <a:picLocks noChangeAspect="1"/>
        </xdr:cNvPicPr>
      </xdr:nvPicPr>
      <xdr:blipFill>
        <a:blip r:embed="rId143"/>
        <a:stretch>
          <a:fillRect/>
        </a:stretch>
      </xdr:blipFill>
      <xdr:spPr>
        <a:xfrm>
          <a:off x="10062210" y="48359060"/>
          <a:ext cx="824865" cy="518160"/>
        </a:xfrm>
        <a:prstGeom prst="rect">
          <a:avLst/>
        </a:prstGeom>
      </xdr:spPr>
    </xdr:pic>
  </etc:cellImage>
  <etc:cellImage>
    <xdr:pic>
      <xdr:nvPicPr>
        <xdr:cNvPr id="211" name="ID_0274344FA56B43218EF40ABD7C4DFE50"/>
        <xdr:cNvPicPr>
          <a:picLocks noChangeAspect="1"/>
        </xdr:cNvPicPr>
      </xdr:nvPicPr>
      <xdr:blipFill>
        <a:blip r:embed="rId144"/>
        <a:stretch>
          <a:fillRect/>
        </a:stretch>
      </xdr:blipFill>
      <xdr:spPr>
        <a:xfrm>
          <a:off x="10043160" y="49305210"/>
          <a:ext cx="789940" cy="548640"/>
        </a:xfrm>
        <a:prstGeom prst="rect">
          <a:avLst/>
        </a:prstGeom>
      </xdr:spPr>
    </xdr:pic>
  </etc:cellImage>
  <etc:cellImage>
    <xdr:pic>
      <xdr:nvPicPr>
        <xdr:cNvPr id="212" name="ID_C096E173C4D04D559F6D2427C6AF43B7"/>
        <xdr:cNvPicPr>
          <a:picLocks noChangeAspect="1"/>
        </xdr:cNvPicPr>
      </xdr:nvPicPr>
      <xdr:blipFill>
        <a:blip r:embed="rId145"/>
        <a:stretch>
          <a:fillRect/>
        </a:stretch>
      </xdr:blipFill>
      <xdr:spPr>
        <a:xfrm>
          <a:off x="10170795" y="50260885"/>
          <a:ext cx="579120" cy="649605"/>
        </a:xfrm>
        <a:prstGeom prst="rect">
          <a:avLst/>
        </a:prstGeom>
      </xdr:spPr>
    </xdr:pic>
  </etc:cellImage>
  <etc:cellImage>
    <xdr:pic>
      <xdr:nvPicPr>
        <xdr:cNvPr id="214" name="ID_213CA502F87F4445BD81BB0360669D1A"/>
        <xdr:cNvPicPr>
          <a:picLocks noChangeAspect="1" noChangeArrowheads="1"/>
        </xdr:cNvPicPr>
      </xdr:nvPicPr>
      <xdr:blipFill>
        <a:blip r:embed="rId146" cstate="print">
          <a:extLst>
            <a:ext uri="{28A0092B-C50C-407E-A947-70E740481C1C}">
              <a14:useLocalDpi xmlns:a14="http://schemas.microsoft.com/office/drawing/2010/main" val="0"/>
            </a:ext>
          </a:extLst>
        </a:blip>
        <a:srcRect/>
        <a:stretch>
          <a:fillRect/>
        </a:stretch>
      </xdr:blipFill>
      <xdr:spPr>
        <a:xfrm>
          <a:off x="10199370" y="52139850"/>
          <a:ext cx="381000" cy="98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43" name="ID_B5563E4B67464A58A9B0A1F007727CD4"/>
        <xdr:cNvPicPr>
          <a:picLocks noChangeAspect="1"/>
        </xdr:cNvPicPr>
      </xdr:nvPicPr>
      <xdr:blipFill>
        <a:blip r:embed="rId147"/>
        <a:stretch>
          <a:fillRect/>
        </a:stretch>
      </xdr:blipFill>
      <xdr:spPr>
        <a:xfrm>
          <a:off x="8646795" y="5332730"/>
          <a:ext cx="944880" cy="591185"/>
        </a:xfrm>
        <a:prstGeom prst="rect">
          <a:avLst/>
        </a:prstGeom>
      </xdr:spPr>
    </xdr:pic>
  </etc:cellImage>
  <etc:cellImage>
    <xdr:pic>
      <xdr:nvPicPr>
        <xdr:cNvPr id="244" name="ID_646152806F454F2C9869EA3C73E1E4DD"/>
        <xdr:cNvPicPr>
          <a:picLocks noChangeAspect="1"/>
        </xdr:cNvPicPr>
      </xdr:nvPicPr>
      <xdr:blipFill>
        <a:blip r:embed="rId148"/>
        <a:stretch>
          <a:fillRect/>
        </a:stretch>
      </xdr:blipFill>
      <xdr:spPr>
        <a:xfrm>
          <a:off x="8519160" y="6017895"/>
          <a:ext cx="1194435" cy="535940"/>
        </a:xfrm>
        <a:prstGeom prst="rect">
          <a:avLst/>
        </a:prstGeom>
      </xdr:spPr>
    </xdr:pic>
  </etc:cellImage>
  <etc:cellImage>
    <xdr:pic>
      <xdr:nvPicPr>
        <xdr:cNvPr id="245" name="ID_C1ED437093914A81B4E24CD1CEC1D761"/>
        <xdr:cNvPicPr>
          <a:picLocks noChangeAspect="1"/>
        </xdr:cNvPicPr>
      </xdr:nvPicPr>
      <xdr:blipFill>
        <a:blip r:embed="rId149"/>
        <a:stretch>
          <a:fillRect/>
        </a:stretch>
      </xdr:blipFill>
      <xdr:spPr>
        <a:xfrm>
          <a:off x="8660130" y="6689090"/>
          <a:ext cx="956945" cy="359410"/>
        </a:xfrm>
        <a:prstGeom prst="rect">
          <a:avLst/>
        </a:prstGeom>
      </xdr:spPr>
    </xdr:pic>
  </etc:cellImage>
  <etc:cellImage>
    <xdr:pic>
      <xdr:nvPicPr>
        <xdr:cNvPr id="246" name="ID_8C5E69EA9BC0483980EB2E6BEF794827"/>
        <xdr:cNvPicPr>
          <a:picLocks noChangeAspect="1"/>
        </xdr:cNvPicPr>
      </xdr:nvPicPr>
      <xdr:blipFill>
        <a:blip r:embed="rId150"/>
        <a:stretch>
          <a:fillRect/>
        </a:stretch>
      </xdr:blipFill>
      <xdr:spPr>
        <a:xfrm>
          <a:off x="8722995" y="7197725"/>
          <a:ext cx="685800" cy="510540"/>
        </a:xfrm>
        <a:prstGeom prst="rect">
          <a:avLst/>
        </a:prstGeom>
      </xdr:spPr>
    </xdr:pic>
  </etc:cellImage>
  <etc:cellImage>
    <xdr:pic>
      <xdr:nvPicPr>
        <xdr:cNvPr id="247" name="ID_F4B9A4C58696494388D804607EBF9BBE"/>
        <xdr:cNvPicPr>
          <a:picLocks noChangeAspect="1"/>
        </xdr:cNvPicPr>
      </xdr:nvPicPr>
      <xdr:blipFill>
        <a:blip r:embed="rId151"/>
        <a:stretch>
          <a:fillRect/>
        </a:stretch>
      </xdr:blipFill>
      <xdr:spPr>
        <a:xfrm>
          <a:off x="8749665" y="7811135"/>
          <a:ext cx="706755" cy="640080"/>
        </a:xfrm>
        <a:prstGeom prst="rect">
          <a:avLst/>
        </a:prstGeom>
      </xdr:spPr>
    </xdr:pic>
  </etc:cellImage>
  <etc:cellImage>
    <xdr:pic>
      <xdr:nvPicPr>
        <xdr:cNvPr id="248" name="ID_8060F530313F41E5AA4A789CFFEEF058"/>
        <xdr:cNvPicPr>
          <a:picLocks noChangeAspect="1"/>
        </xdr:cNvPicPr>
      </xdr:nvPicPr>
      <xdr:blipFill>
        <a:blip r:embed="rId152"/>
        <a:stretch>
          <a:fillRect/>
        </a:stretch>
      </xdr:blipFill>
      <xdr:spPr>
        <a:xfrm>
          <a:off x="8799195" y="8526780"/>
          <a:ext cx="701040" cy="633730"/>
        </a:xfrm>
        <a:prstGeom prst="rect">
          <a:avLst/>
        </a:prstGeom>
      </xdr:spPr>
    </xdr:pic>
  </etc:cellImage>
  <etc:cellImage>
    <xdr:pic>
      <xdr:nvPicPr>
        <xdr:cNvPr id="249" name="ID_52F685946EEE4802A028A25D52A082B8"/>
        <xdr:cNvPicPr>
          <a:picLocks noChangeAspect="1"/>
        </xdr:cNvPicPr>
      </xdr:nvPicPr>
      <xdr:blipFill>
        <a:blip r:embed="rId153"/>
        <a:stretch>
          <a:fillRect/>
        </a:stretch>
      </xdr:blipFill>
      <xdr:spPr>
        <a:xfrm>
          <a:off x="8833485" y="9216390"/>
          <a:ext cx="493395" cy="579120"/>
        </a:xfrm>
        <a:prstGeom prst="rect">
          <a:avLst/>
        </a:prstGeom>
      </xdr:spPr>
    </xdr:pic>
  </etc:cellImage>
  <etc:cellImage>
    <xdr:pic>
      <xdr:nvPicPr>
        <xdr:cNvPr id="250" name="ID_1A0700E676384878BE7C918B6259338B"/>
        <xdr:cNvPicPr>
          <a:picLocks noChangeAspect="1"/>
        </xdr:cNvPicPr>
      </xdr:nvPicPr>
      <xdr:blipFill>
        <a:blip r:embed="rId154" cstate="print"/>
        <a:stretch>
          <a:fillRect/>
        </a:stretch>
      </xdr:blipFill>
      <xdr:spPr>
        <a:xfrm>
          <a:off x="8696325" y="9867900"/>
          <a:ext cx="769620" cy="575310"/>
        </a:xfrm>
        <a:prstGeom prst="rect">
          <a:avLst/>
        </a:prstGeom>
      </xdr:spPr>
    </xdr:pic>
  </etc:cellImage>
  <etc:cellImage>
    <xdr:pic>
      <xdr:nvPicPr>
        <xdr:cNvPr id="254" name="ID_0DCFDA17D11B454EBEBFB6DA15222138" descr="分体式教师台.241"/>
        <xdr:cNvPicPr>
          <a:picLocks noChangeAspect="1"/>
        </xdr:cNvPicPr>
      </xdr:nvPicPr>
      <xdr:blipFill>
        <a:blip r:embed="rId155"/>
        <a:srcRect l="17656" t="31329" r="17294" b="12788"/>
        <a:stretch>
          <a:fillRect/>
        </a:stretch>
      </xdr:blipFill>
      <xdr:spPr>
        <a:xfrm>
          <a:off x="9340215" y="584200"/>
          <a:ext cx="1154430" cy="457835"/>
        </a:xfrm>
        <a:prstGeom prst="rect">
          <a:avLst/>
        </a:prstGeom>
        <a:noFill/>
        <a:ln w="9525">
          <a:noFill/>
        </a:ln>
      </xdr:spPr>
    </xdr:pic>
  </etc:cellImage>
  <etc:cellImage>
    <xdr:pic>
      <xdr:nvPicPr>
        <xdr:cNvPr id="255" name="ID_655FF01F7D8445E2A1384FCBCC50F151" descr="1"/>
        <xdr:cNvPicPr>
          <a:picLocks noChangeAspect="1"/>
        </xdr:cNvPicPr>
      </xdr:nvPicPr>
      <xdr:blipFill>
        <a:blip r:embed="rId156"/>
        <a:stretch>
          <a:fillRect/>
        </a:stretch>
      </xdr:blipFill>
      <xdr:spPr>
        <a:xfrm>
          <a:off x="9515475" y="1301750"/>
          <a:ext cx="723900" cy="791210"/>
        </a:xfrm>
        <a:prstGeom prst="rect">
          <a:avLst/>
        </a:prstGeom>
      </xdr:spPr>
    </xdr:pic>
  </etc:cellImage>
  <etc:cellImage>
    <xdr:pic>
      <xdr:nvPicPr>
        <xdr:cNvPr id="256" name="ID_6B940169106C4286B494913F49108F7C" descr="学生凳.242"/>
        <xdr:cNvPicPr>
          <a:picLocks noChangeAspect="1"/>
        </xdr:cNvPicPr>
      </xdr:nvPicPr>
      <xdr:blipFill>
        <a:blip r:embed="rId157"/>
        <a:srcRect l="33815" t="28349" r="40483"/>
        <a:stretch>
          <a:fillRect/>
        </a:stretch>
      </xdr:blipFill>
      <xdr:spPr>
        <a:xfrm>
          <a:off x="9468485" y="2221865"/>
          <a:ext cx="642620" cy="649605"/>
        </a:xfrm>
        <a:prstGeom prst="rect">
          <a:avLst/>
        </a:prstGeom>
        <a:noFill/>
        <a:ln w="9525">
          <a:noFill/>
        </a:ln>
      </xdr:spPr>
    </xdr:pic>
  </etc:cellImage>
  <etc:cellImage>
    <xdr:pic>
      <xdr:nvPicPr>
        <xdr:cNvPr id="257" name="ID_7D262F60FE684805BE00F54E5E9D3237" descr="9b3ecf8c73a20aee0b004f450e513b1"/>
        <xdr:cNvPicPr>
          <a:picLocks noChangeAspect="1"/>
        </xdr:cNvPicPr>
      </xdr:nvPicPr>
      <xdr:blipFill>
        <a:blip r:embed="rId158"/>
        <a:srcRect l="36979" t="24049" r="38873" b="18235"/>
        <a:stretch>
          <a:fillRect/>
        </a:stretch>
      </xdr:blipFill>
      <xdr:spPr>
        <a:xfrm>
          <a:off x="9473565" y="2992755"/>
          <a:ext cx="723900" cy="803910"/>
        </a:xfrm>
        <a:prstGeom prst="rect">
          <a:avLst/>
        </a:prstGeom>
      </xdr:spPr>
    </xdr:pic>
  </etc:cellImage>
  <etc:cellImage>
    <xdr:pic>
      <xdr:nvPicPr>
        <xdr:cNvPr id="258" name="ID_CB0F396FADF346E89D147025DB3A0778" descr="32b225c84dba3fb86c437d4da5869d5"/>
        <xdr:cNvPicPr>
          <a:picLocks noChangeAspect="1"/>
        </xdr:cNvPicPr>
      </xdr:nvPicPr>
      <xdr:blipFill>
        <a:blip r:embed="rId159"/>
        <a:stretch>
          <a:fillRect/>
        </a:stretch>
      </xdr:blipFill>
      <xdr:spPr>
        <a:xfrm>
          <a:off x="9444990" y="4042410"/>
          <a:ext cx="723900" cy="342265"/>
        </a:xfrm>
        <a:prstGeom prst="rect">
          <a:avLst/>
        </a:prstGeom>
        <a:noFill/>
        <a:ln w="9525">
          <a:noFill/>
        </a:ln>
      </xdr:spPr>
    </xdr:pic>
  </etc:cellImage>
  <etc:cellImage>
    <xdr:pic>
      <xdr:nvPicPr>
        <xdr:cNvPr id="259" name="ID_72759FE134ED4BD89E30D09E4EDD1609"/>
        <xdr:cNvPicPr>
          <a:picLocks noChangeAspect="1"/>
        </xdr:cNvPicPr>
      </xdr:nvPicPr>
      <xdr:blipFill>
        <a:blip r:embed="rId160"/>
        <a:stretch>
          <a:fillRect/>
        </a:stretch>
      </xdr:blipFill>
      <xdr:spPr>
        <a:xfrm>
          <a:off x="9483090" y="4864100"/>
          <a:ext cx="723900" cy="414020"/>
        </a:xfrm>
        <a:prstGeom prst="rect">
          <a:avLst/>
        </a:prstGeom>
        <a:noFill/>
        <a:ln w="9525">
          <a:noFill/>
        </a:ln>
      </xdr:spPr>
    </xdr:pic>
  </etc:cellImage>
  <etc:cellImage>
    <xdr:pic>
      <xdr:nvPicPr>
        <xdr:cNvPr id="260" name="ID_0227FE8F446C4CEDBBCB30629CEAF5F7"/>
        <xdr:cNvPicPr>
          <a:picLocks noChangeAspect="1"/>
        </xdr:cNvPicPr>
      </xdr:nvPicPr>
      <xdr:blipFill>
        <a:blip r:embed="rId161"/>
        <a:stretch>
          <a:fillRect/>
        </a:stretch>
      </xdr:blipFill>
      <xdr:spPr>
        <a:xfrm>
          <a:off x="9473565" y="5509260"/>
          <a:ext cx="723900" cy="780415"/>
        </a:xfrm>
        <a:prstGeom prst="rect">
          <a:avLst/>
        </a:prstGeom>
        <a:noFill/>
        <a:ln w="9525">
          <a:noFill/>
        </a:ln>
      </xdr:spPr>
    </xdr:pic>
  </etc:cellImage>
  <etc:cellImage>
    <xdr:pic>
      <xdr:nvPicPr>
        <xdr:cNvPr id="261" name="ID_0298AC09381243B8B7E908EA823B5F19" descr="1625370522"/>
        <xdr:cNvPicPr>
          <a:picLocks noChangeAspect="1"/>
        </xdr:cNvPicPr>
      </xdr:nvPicPr>
      <xdr:blipFill>
        <a:blip r:embed="rId162"/>
        <a:stretch>
          <a:fillRect/>
        </a:stretch>
      </xdr:blipFill>
      <xdr:spPr>
        <a:xfrm>
          <a:off x="9317355" y="6343015"/>
          <a:ext cx="639445" cy="808355"/>
        </a:xfrm>
        <a:prstGeom prst="rect">
          <a:avLst/>
        </a:prstGeom>
        <a:noFill/>
        <a:ln w="9525">
          <a:noFill/>
        </a:ln>
      </xdr:spPr>
    </xdr:pic>
  </etc:cellImage>
  <etc:cellImage>
    <xdr:pic>
      <xdr:nvPicPr>
        <xdr:cNvPr id="262" name="ID_F4B67328AB314A1099F569EAB2502637"/>
        <xdr:cNvPicPr preferRelativeResize="0"/>
      </xdr:nvPicPr>
      <xdr:blipFill>
        <a:blip r:embed="rId163"/>
        <a:stretch>
          <a:fillRect/>
        </a:stretch>
      </xdr:blipFill>
      <xdr:spPr>
        <a:xfrm>
          <a:off x="9396095" y="8321040"/>
          <a:ext cx="791845" cy="558165"/>
        </a:xfrm>
        <a:prstGeom prst="rect">
          <a:avLst/>
        </a:prstGeom>
        <a:noFill/>
        <a:ln w="9525">
          <a:noFill/>
        </a:ln>
      </xdr:spPr>
    </xdr:pic>
  </etc:cellImage>
  <etc:cellImage>
    <xdr:pic>
      <xdr:nvPicPr>
        <xdr:cNvPr id="263" name="ID_77DB89CF75E9470D9AE62AF9D15DFA6D"/>
        <xdr:cNvPicPr preferRelativeResize="0">
          <a:picLocks noChangeArrowheads="1"/>
        </xdr:cNvPicPr>
      </xdr:nvPicPr>
      <xdr:blipFill>
        <a:blip r:embed="rId164" cstate="print">
          <a:extLst>
            <a:ext uri="{28A0092B-C50C-407E-A947-70E740481C1C}">
              <a14:useLocalDpi xmlns:a14="http://schemas.microsoft.com/office/drawing/2010/main" val="0"/>
            </a:ext>
          </a:extLst>
        </a:blip>
        <a:srcRect/>
        <a:stretch>
          <a:fillRect/>
        </a:stretch>
      </xdr:blipFill>
      <xdr:spPr>
        <a:xfrm>
          <a:off x="9396095" y="907224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64" name="ID_9F80F1C9697D4808B5FE4763274B8F66" descr="072fc45d1122285cd81b04702a69f8f"/>
        <xdr:cNvPicPr preferRelativeResize="0"/>
      </xdr:nvPicPr>
      <xdr:blipFill>
        <a:blip r:embed="rId165"/>
        <a:stretch>
          <a:fillRect/>
        </a:stretch>
      </xdr:blipFill>
      <xdr:spPr>
        <a:xfrm>
          <a:off x="9396095" y="9723120"/>
          <a:ext cx="791845" cy="558165"/>
        </a:xfrm>
        <a:prstGeom prst="rect">
          <a:avLst/>
        </a:prstGeom>
      </xdr:spPr>
    </xdr:pic>
  </etc:cellImage>
  <etc:cellImage>
    <xdr:pic>
      <xdr:nvPicPr>
        <xdr:cNvPr id="265" name="ID_79E0B8B4FFF04347B3D4FEE50C992801"/>
        <xdr:cNvPicPr preferRelativeResize="0">
          <a:picLocks noChangeArrowheads="1"/>
        </xdr:cNvPicPr>
      </xdr:nvPicPr>
      <xdr:blipFill>
        <a:blip r:embed="rId166" cstate="print">
          <a:extLst>
            <a:ext uri="{28A0092B-C50C-407E-A947-70E740481C1C}">
              <a14:useLocalDpi xmlns:a14="http://schemas.microsoft.com/office/drawing/2010/main" val="0"/>
            </a:ext>
          </a:extLst>
        </a:blip>
        <a:srcRect/>
        <a:stretch>
          <a:fillRect/>
        </a:stretch>
      </xdr:blipFill>
      <xdr:spPr>
        <a:xfrm>
          <a:off x="9396095" y="1043114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66" name="ID_6922677466F34AAAAC6DA6600394D89C"/>
        <xdr:cNvPicPr preferRelativeResize="0">
          <a:picLocks noChangeArrowheads="1"/>
        </xdr:cNvPicPr>
      </xdr:nvPicPr>
      <xdr:blipFill>
        <a:blip r:embed="rId167" cstate="print">
          <a:extLst>
            <a:ext uri="{28A0092B-C50C-407E-A947-70E740481C1C}">
              <a14:useLocalDpi xmlns:a14="http://schemas.microsoft.com/office/drawing/2010/main" val="0"/>
            </a:ext>
          </a:extLst>
        </a:blip>
        <a:srcRect/>
        <a:stretch>
          <a:fillRect/>
        </a:stretch>
      </xdr:blipFill>
      <xdr:spPr>
        <a:xfrm>
          <a:off x="9396095" y="1118616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67" name="ID_567ACBEC71544154B08890124A29EB79"/>
        <xdr:cNvPicPr preferRelativeResize="0">
          <a:picLocks noChangeArrowheads="1"/>
        </xdr:cNvPicPr>
      </xdr:nvPicPr>
      <xdr:blipFill>
        <a:blip r:embed="rId167" cstate="print">
          <a:extLst>
            <a:ext uri="{28A0092B-C50C-407E-A947-70E740481C1C}">
              <a14:useLocalDpi xmlns:a14="http://schemas.microsoft.com/office/drawing/2010/main" val="0"/>
            </a:ext>
          </a:extLst>
        </a:blip>
        <a:srcRect/>
        <a:stretch>
          <a:fillRect/>
        </a:stretch>
      </xdr:blipFill>
      <xdr:spPr>
        <a:xfrm>
          <a:off x="9396095" y="1183957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68" name="ID_DCC4DC0ED3F1448782615E9A222BBADB"/>
        <xdr:cNvPicPr preferRelativeResize="0">
          <a:picLocks noChangeArrowheads="1"/>
        </xdr:cNvPicPr>
      </xdr:nvPicPr>
      <xdr:blipFill>
        <a:blip r:embed="rId168">
          <a:extLst>
            <a:ext uri="{28A0092B-C50C-407E-A947-70E740481C1C}">
              <a14:useLocalDpi xmlns:a14="http://schemas.microsoft.com/office/drawing/2010/main" val="0"/>
            </a:ext>
          </a:extLst>
        </a:blip>
        <a:srcRect/>
        <a:stretch>
          <a:fillRect/>
        </a:stretch>
      </xdr:blipFill>
      <xdr:spPr>
        <a:xfrm>
          <a:off x="9396095" y="1253998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69" name="ID_C9229616B1DD4200BA7E77E042D75D6C"/>
        <xdr:cNvPicPr preferRelativeResize="0">
          <a:picLocks noChangeArrowheads="1"/>
        </xdr:cNvPicPr>
      </xdr:nvPicPr>
      <xdr:blipFill>
        <a:blip r:embed="rId168">
          <a:extLst>
            <a:ext uri="{28A0092B-C50C-407E-A947-70E740481C1C}">
              <a14:useLocalDpi xmlns:a14="http://schemas.microsoft.com/office/drawing/2010/main" val="0"/>
            </a:ext>
          </a:extLst>
        </a:blip>
        <a:srcRect/>
        <a:stretch>
          <a:fillRect/>
        </a:stretch>
      </xdr:blipFill>
      <xdr:spPr>
        <a:xfrm>
          <a:off x="9396095" y="1324038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70" name="ID_271286C603F540CF991302DC2FE0133A"/>
        <xdr:cNvPicPr preferRelativeResize="0">
          <a:picLocks noChangeArrowheads="1"/>
        </xdr:cNvPicPr>
      </xdr:nvPicPr>
      <xdr:blipFill>
        <a:blip r:embed="rId168">
          <a:extLst>
            <a:ext uri="{28A0092B-C50C-407E-A947-70E740481C1C}">
              <a14:useLocalDpi xmlns:a14="http://schemas.microsoft.com/office/drawing/2010/main" val="0"/>
            </a:ext>
          </a:extLst>
        </a:blip>
        <a:srcRect/>
        <a:stretch>
          <a:fillRect/>
        </a:stretch>
      </xdr:blipFill>
      <xdr:spPr>
        <a:xfrm>
          <a:off x="9396095" y="1394079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71" name="ID_BED7CE230C814A6F8F5ACC07C0644AA2"/>
        <xdr:cNvPicPr preferRelativeResize="0">
          <a:picLocks noChangeArrowheads="1"/>
        </xdr:cNvPicPr>
      </xdr:nvPicPr>
      <xdr:blipFill>
        <a:blip r:embed="rId169" cstate="print">
          <a:extLst>
            <a:ext uri="{28A0092B-C50C-407E-A947-70E740481C1C}">
              <a14:useLocalDpi xmlns:a14="http://schemas.microsoft.com/office/drawing/2010/main" val="0"/>
            </a:ext>
          </a:extLst>
        </a:blip>
        <a:srcRect/>
        <a:stretch>
          <a:fillRect/>
        </a:stretch>
      </xdr:blipFill>
      <xdr:spPr>
        <a:xfrm>
          <a:off x="9396095" y="1464119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72" name="ID_DF3104193450411F87D35A7C66BCF5D2"/>
        <xdr:cNvPicPr preferRelativeResize="0">
          <a:picLocks noChangeArrowheads="1"/>
        </xdr:cNvPicPr>
      </xdr:nvPicPr>
      <xdr:blipFill>
        <a:blip r:embed="rId170" cstate="print">
          <a:extLst>
            <a:ext uri="{28A0092B-C50C-407E-A947-70E740481C1C}">
              <a14:useLocalDpi xmlns:a14="http://schemas.microsoft.com/office/drawing/2010/main" val="0"/>
            </a:ext>
          </a:extLst>
        </a:blip>
        <a:srcRect/>
        <a:stretch>
          <a:fillRect/>
        </a:stretch>
      </xdr:blipFill>
      <xdr:spPr>
        <a:xfrm>
          <a:off x="9396095" y="1534160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73" name="ID_9B1E074EDAF1494D877BFC1616A242CA"/>
        <xdr:cNvPicPr preferRelativeResize="0">
          <a:picLocks noChangeArrowheads="1"/>
        </xdr:cNvPicPr>
      </xdr:nvPicPr>
      <xdr:blipFill>
        <a:blip r:embed="rId171">
          <a:extLst>
            <a:ext uri="{28A0092B-C50C-407E-A947-70E740481C1C}">
              <a14:useLocalDpi xmlns:a14="http://schemas.microsoft.com/office/drawing/2010/main" val="0"/>
            </a:ext>
          </a:extLst>
        </a:blip>
        <a:srcRect/>
        <a:stretch>
          <a:fillRect/>
        </a:stretch>
      </xdr:blipFill>
      <xdr:spPr>
        <a:xfrm>
          <a:off x="9396095" y="1604200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74" name="ID_D06FD57019B049B59CB0140C88550B90" descr="IMG_291"/>
        <xdr:cNvPicPr preferRelativeResize="0">
          <a:picLocks noChangeArrowheads="1"/>
        </xdr:cNvPicPr>
      </xdr:nvPicPr>
      <xdr:blipFill>
        <a:blip r:embed="rId172">
          <a:extLst>
            <a:ext uri="{28A0092B-C50C-407E-A947-70E740481C1C}">
              <a14:useLocalDpi xmlns:a14="http://schemas.microsoft.com/office/drawing/2010/main" val="0"/>
            </a:ext>
          </a:extLst>
        </a:blip>
        <a:srcRect/>
        <a:stretch>
          <a:fillRect/>
        </a:stretch>
      </xdr:blipFill>
      <xdr:spPr>
        <a:xfrm>
          <a:off x="9396095" y="1674241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75" name="ID_20117EFC349344CBBAD4C1FA1864AC86"/>
        <xdr:cNvPicPr preferRelativeResize="0"/>
      </xdr:nvPicPr>
      <xdr:blipFill>
        <a:blip r:embed="rId173"/>
        <a:stretch>
          <a:fillRect/>
        </a:stretch>
      </xdr:blipFill>
      <xdr:spPr>
        <a:xfrm>
          <a:off x="9396095" y="17411065"/>
          <a:ext cx="791845" cy="558165"/>
        </a:xfrm>
        <a:prstGeom prst="rect">
          <a:avLst/>
        </a:prstGeom>
        <a:noFill/>
        <a:ln w="9525">
          <a:noFill/>
        </a:ln>
      </xdr:spPr>
    </xdr:pic>
  </etc:cellImage>
  <etc:cellImage>
    <xdr:pic>
      <xdr:nvPicPr>
        <xdr:cNvPr id="276" name="ID_2E3038AAC8D44B1D82F7DBE2B3F3B0F0"/>
        <xdr:cNvPicPr preferRelativeResize="0">
          <a:picLocks noChangeArrowheads="1"/>
        </xdr:cNvPicPr>
      </xdr:nvPicPr>
      <xdr:blipFill>
        <a:blip r:embed="rId174" cstate="print">
          <a:extLst>
            <a:ext uri="{28A0092B-C50C-407E-A947-70E740481C1C}">
              <a14:useLocalDpi xmlns:a14="http://schemas.microsoft.com/office/drawing/2010/main" val="0"/>
            </a:ext>
          </a:extLst>
        </a:blip>
        <a:srcRect/>
        <a:stretch>
          <a:fillRect/>
        </a:stretch>
      </xdr:blipFill>
      <xdr:spPr>
        <a:xfrm>
          <a:off x="9396095" y="1811147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77" name="ID_E84C276549F44AD49A4068FC2205CB19"/>
        <xdr:cNvPicPr preferRelativeResize="0">
          <a:picLocks noChangeArrowheads="1"/>
        </xdr:cNvPicPr>
      </xdr:nvPicPr>
      <xdr:blipFill>
        <a:blip r:embed="rId175" cstate="print">
          <a:extLst>
            <a:ext uri="{28A0092B-C50C-407E-A947-70E740481C1C}">
              <a14:useLocalDpi xmlns:a14="http://schemas.microsoft.com/office/drawing/2010/main" val="0"/>
            </a:ext>
          </a:extLst>
        </a:blip>
        <a:srcRect/>
        <a:stretch>
          <a:fillRect/>
        </a:stretch>
      </xdr:blipFill>
      <xdr:spPr>
        <a:xfrm>
          <a:off x="9396095" y="1884362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78" name="ID_09F6152FE9E84AF19403F2B589AAE296"/>
        <xdr:cNvPicPr preferRelativeResize="0">
          <a:picLocks noChangeArrowheads="1"/>
        </xdr:cNvPicPr>
      </xdr:nvPicPr>
      <xdr:blipFill>
        <a:blip r:embed="rId176" cstate="print">
          <a:extLst>
            <a:ext uri="{28A0092B-C50C-407E-A947-70E740481C1C}">
              <a14:useLocalDpi xmlns:a14="http://schemas.microsoft.com/office/drawing/2010/main" val="0"/>
            </a:ext>
          </a:extLst>
        </a:blip>
        <a:srcRect/>
        <a:stretch>
          <a:fillRect/>
        </a:stretch>
      </xdr:blipFill>
      <xdr:spPr>
        <a:xfrm>
          <a:off x="9396095" y="1954403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79" name="ID_6E98E381A11148EDA59BBFF4D727885D"/>
        <xdr:cNvPicPr preferRelativeResize="0">
          <a:picLocks noChangeArrowheads="1"/>
        </xdr:cNvPicPr>
      </xdr:nvPicPr>
      <xdr:blipFill>
        <a:blip r:embed="rId177" cstate="print">
          <a:extLst>
            <a:ext uri="{28A0092B-C50C-407E-A947-70E740481C1C}">
              <a14:useLocalDpi xmlns:a14="http://schemas.microsoft.com/office/drawing/2010/main" val="0"/>
            </a:ext>
          </a:extLst>
        </a:blip>
        <a:srcRect/>
        <a:stretch>
          <a:fillRect/>
        </a:stretch>
      </xdr:blipFill>
      <xdr:spPr>
        <a:xfrm>
          <a:off x="9396095" y="2024443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80" name="ID_616F191F095F4B91BA3D9CD0EEC9FBA3"/>
        <xdr:cNvPicPr preferRelativeResize="0">
          <a:picLocks noChangeArrowheads="1"/>
        </xdr:cNvPicPr>
      </xdr:nvPicPr>
      <xdr:blipFill>
        <a:blip r:embed="rId177" cstate="print">
          <a:extLst>
            <a:ext uri="{28A0092B-C50C-407E-A947-70E740481C1C}">
              <a14:useLocalDpi xmlns:a14="http://schemas.microsoft.com/office/drawing/2010/main" val="0"/>
            </a:ext>
          </a:extLst>
        </a:blip>
        <a:srcRect/>
        <a:stretch>
          <a:fillRect/>
        </a:stretch>
      </xdr:blipFill>
      <xdr:spPr>
        <a:xfrm>
          <a:off x="9396095" y="2098294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81" name="ID_4FABD2873C7445C79523C8027BAD9B81" descr="微小距离传感器"/>
        <xdr:cNvPicPr preferRelativeResize="0"/>
      </xdr:nvPicPr>
      <xdr:blipFill>
        <a:blip r:embed="rId178"/>
        <a:stretch>
          <a:fillRect/>
        </a:stretch>
      </xdr:blipFill>
      <xdr:spPr>
        <a:xfrm>
          <a:off x="9396095" y="21624925"/>
          <a:ext cx="791845" cy="558165"/>
        </a:xfrm>
        <a:prstGeom prst="rect">
          <a:avLst/>
        </a:prstGeom>
      </xdr:spPr>
    </xdr:pic>
  </etc:cellImage>
  <etc:cellImage>
    <xdr:pic>
      <xdr:nvPicPr>
        <xdr:cNvPr id="282" name="ID_41348A955DEB4109B020C343C36AAC6B"/>
        <xdr:cNvPicPr preferRelativeResize="0"/>
      </xdr:nvPicPr>
      <xdr:blipFill>
        <a:blip r:embed="rId179"/>
        <a:stretch>
          <a:fillRect/>
        </a:stretch>
      </xdr:blipFill>
      <xdr:spPr>
        <a:xfrm>
          <a:off x="9396095" y="22326600"/>
          <a:ext cx="791845" cy="558165"/>
        </a:xfrm>
        <a:prstGeom prst="rect">
          <a:avLst/>
        </a:prstGeom>
        <a:noFill/>
        <a:ln w="9525">
          <a:noFill/>
        </a:ln>
      </xdr:spPr>
    </xdr:pic>
  </etc:cellImage>
  <etc:cellImage>
    <xdr:pic>
      <xdr:nvPicPr>
        <xdr:cNvPr id="283" name="ID_86E28375A7FB419A8F21B5D9763ABC73"/>
        <xdr:cNvPicPr preferRelativeResize="0">
          <a:picLocks noChangeArrowheads="1"/>
        </xdr:cNvPicPr>
      </xdr:nvPicPr>
      <xdr:blipFill>
        <a:blip r:embed="rId180" cstate="print">
          <a:extLst>
            <a:ext uri="{28A0092B-C50C-407E-A947-70E740481C1C}">
              <a14:useLocalDpi xmlns:a14="http://schemas.microsoft.com/office/drawing/2010/main" val="0"/>
            </a:ext>
          </a:extLst>
        </a:blip>
        <a:srcRect/>
        <a:stretch>
          <a:fillRect/>
        </a:stretch>
      </xdr:blipFill>
      <xdr:spPr>
        <a:xfrm>
          <a:off x="9396095" y="2304605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84" name="ID_3F1FD9EFE7AE4866B8E7BEA00BAE57EC"/>
        <xdr:cNvPicPr preferRelativeResize="0">
          <a:picLocks noChangeArrowheads="1"/>
        </xdr:cNvPicPr>
      </xdr:nvPicPr>
      <xdr:blipFill>
        <a:blip r:embed="rId181" cstate="print">
          <a:extLst>
            <a:ext uri="{28A0092B-C50C-407E-A947-70E740481C1C}">
              <a14:useLocalDpi xmlns:a14="http://schemas.microsoft.com/office/drawing/2010/main" val="0"/>
            </a:ext>
          </a:extLst>
        </a:blip>
        <a:srcRect/>
        <a:stretch>
          <a:fillRect/>
        </a:stretch>
      </xdr:blipFill>
      <xdr:spPr>
        <a:xfrm>
          <a:off x="9426575" y="2379345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85" name="ID_603277E11DF14982BEEC91065513415F"/>
        <xdr:cNvPicPr preferRelativeResize="0">
          <a:picLocks noChangeArrowheads="1"/>
        </xdr:cNvPicPr>
      </xdr:nvPicPr>
      <xdr:blipFill>
        <a:blip r:embed="rId182" cstate="print">
          <a:extLst>
            <a:ext uri="{28A0092B-C50C-407E-A947-70E740481C1C}">
              <a14:useLocalDpi xmlns:a14="http://schemas.microsoft.com/office/drawing/2010/main" val="0"/>
            </a:ext>
          </a:extLst>
        </a:blip>
        <a:srcRect/>
        <a:stretch>
          <a:fillRect/>
        </a:stretch>
      </xdr:blipFill>
      <xdr:spPr>
        <a:xfrm>
          <a:off x="9441815" y="2446718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86" name="ID_AD07918A4CBC4BA6A21328B051AE54B6"/>
        <xdr:cNvPicPr preferRelativeResize="0">
          <a:picLocks noChangeArrowheads="1"/>
        </xdr:cNvPicPr>
      </xdr:nvPicPr>
      <xdr:blipFill>
        <a:blip r:embed="rId183" cstate="print">
          <a:extLst>
            <a:ext uri="{28A0092B-C50C-407E-A947-70E740481C1C}">
              <a14:useLocalDpi xmlns:a14="http://schemas.microsoft.com/office/drawing/2010/main" val="0"/>
            </a:ext>
          </a:extLst>
        </a:blip>
        <a:srcRect/>
        <a:stretch>
          <a:fillRect/>
        </a:stretch>
      </xdr:blipFill>
      <xdr:spPr>
        <a:xfrm>
          <a:off x="9418955" y="2516251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87" name="ID_A94B0FCEABCD40C4AF490FC477EBA6D1"/>
        <xdr:cNvPicPr>
          <a:picLocks noChangeAspect="1"/>
        </xdr:cNvPicPr>
      </xdr:nvPicPr>
      <xdr:blipFill>
        <a:blip r:embed="rId184"/>
        <a:stretch>
          <a:fillRect/>
        </a:stretch>
      </xdr:blipFill>
      <xdr:spPr>
        <a:xfrm>
          <a:off x="9368790" y="25928955"/>
          <a:ext cx="869950" cy="494030"/>
        </a:xfrm>
        <a:prstGeom prst="rect">
          <a:avLst/>
        </a:prstGeom>
      </xdr:spPr>
    </xdr:pic>
  </etc:cellImage>
  <etc:cellImage>
    <xdr:pic>
      <xdr:nvPicPr>
        <xdr:cNvPr id="288" name="ID_F127A3996E1C4C5AA60A4D8C391F0DB3"/>
        <xdr:cNvPicPr preferRelativeResize="0"/>
      </xdr:nvPicPr>
      <xdr:blipFill>
        <a:blip r:embed="rId185"/>
        <a:stretch>
          <a:fillRect/>
        </a:stretch>
      </xdr:blipFill>
      <xdr:spPr>
        <a:xfrm>
          <a:off x="9418955" y="26577290"/>
          <a:ext cx="791845" cy="558165"/>
        </a:xfrm>
        <a:prstGeom prst="rect">
          <a:avLst/>
        </a:prstGeom>
        <a:noFill/>
        <a:ln w="9525">
          <a:noFill/>
        </a:ln>
      </xdr:spPr>
    </xdr:pic>
  </etc:cellImage>
  <etc:cellImage>
    <xdr:pic>
      <xdr:nvPicPr>
        <xdr:cNvPr id="289" name="ID_54B6E456E2024612B4A67D4F9E78D4C6"/>
        <xdr:cNvPicPr preferRelativeResize="0">
          <a:picLocks noChangeArrowheads="1"/>
        </xdr:cNvPicPr>
      </xdr:nvPicPr>
      <xdr:blipFill>
        <a:blip r:embed="rId186" cstate="print">
          <a:extLst>
            <a:ext uri="{28A0092B-C50C-407E-A947-70E740481C1C}">
              <a14:useLocalDpi xmlns:a14="http://schemas.microsoft.com/office/drawing/2010/main" val="0"/>
            </a:ext>
          </a:extLst>
        </a:blip>
        <a:srcRect/>
        <a:stretch>
          <a:fillRect/>
        </a:stretch>
      </xdr:blipFill>
      <xdr:spPr>
        <a:xfrm>
          <a:off x="9367520" y="2723896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90" name="ID_BDF0250E53C24532912CDF1C622C99E4"/>
        <xdr:cNvPicPr preferRelativeResize="0">
          <a:picLocks noChangeArrowheads="1"/>
        </xdr:cNvPicPr>
      </xdr:nvPicPr>
      <xdr:blipFill>
        <a:blip r:embed="rId187" cstate="print">
          <a:extLst>
            <a:ext uri="{28A0092B-C50C-407E-A947-70E740481C1C}">
              <a14:useLocalDpi xmlns:a14="http://schemas.microsoft.com/office/drawing/2010/main" val="0"/>
            </a:ext>
          </a:extLst>
        </a:blip>
        <a:srcRect/>
        <a:stretch>
          <a:fillRect/>
        </a:stretch>
      </xdr:blipFill>
      <xdr:spPr>
        <a:xfrm>
          <a:off x="9396095" y="2798064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91" name="ID_18095E13BA164E7AB1B372E87D045610"/>
        <xdr:cNvPicPr preferRelativeResize="0"/>
      </xdr:nvPicPr>
      <xdr:blipFill>
        <a:blip r:embed="rId188"/>
        <a:stretch>
          <a:fillRect/>
        </a:stretch>
      </xdr:blipFill>
      <xdr:spPr>
        <a:xfrm>
          <a:off x="9396095" y="28617545"/>
          <a:ext cx="791845" cy="558165"/>
        </a:xfrm>
        <a:prstGeom prst="rect">
          <a:avLst/>
        </a:prstGeom>
        <a:noFill/>
        <a:ln w="9525">
          <a:noFill/>
        </a:ln>
      </xdr:spPr>
    </xdr:pic>
  </etc:cellImage>
  <etc:cellImage>
    <xdr:pic>
      <xdr:nvPicPr>
        <xdr:cNvPr id="292" name="ID_E5DED256979F45169093B75E8D19209D"/>
        <xdr:cNvPicPr preferRelativeResize="0">
          <a:picLocks noChangeArrowheads="1"/>
        </xdr:cNvPicPr>
      </xdr:nvPicPr>
      <xdr:blipFill>
        <a:blip r:embed="rId189" cstate="print">
          <a:extLst>
            <a:ext uri="{28A0092B-C50C-407E-A947-70E740481C1C}">
              <a14:useLocalDpi xmlns:a14="http://schemas.microsoft.com/office/drawing/2010/main" val="0"/>
            </a:ext>
          </a:extLst>
        </a:blip>
        <a:srcRect/>
        <a:stretch>
          <a:fillRect/>
        </a:stretch>
      </xdr:blipFill>
      <xdr:spPr>
        <a:xfrm>
          <a:off x="9396095" y="2941637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93" name="ID_F374361FD4A34D85823072E2675D4F6C"/>
        <xdr:cNvPicPr preferRelativeResize="0">
          <a:picLocks noChangeArrowheads="1"/>
        </xdr:cNvPicPr>
      </xdr:nvPicPr>
      <xdr:blipFill>
        <a:blip r:embed="rId190" cstate="print">
          <a:extLst>
            <a:ext uri="{28A0092B-C50C-407E-A947-70E740481C1C}">
              <a14:useLocalDpi xmlns:a14="http://schemas.microsoft.com/office/drawing/2010/main" val="0"/>
            </a:ext>
          </a:extLst>
        </a:blip>
        <a:srcRect/>
        <a:stretch>
          <a:fillRect/>
        </a:stretch>
      </xdr:blipFill>
      <xdr:spPr>
        <a:xfrm>
          <a:off x="9396095" y="3006915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94" name="ID_5A8BDA4738D14394B6EAF80A1F515DDA"/>
        <xdr:cNvPicPr preferRelativeResize="0">
          <a:picLocks noChangeArrowheads="1"/>
        </xdr:cNvPicPr>
      </xdr:nvPicPr>
      <xdr:blipFill>
        <a:blip r:embed="rId191" cstate="print">
          <a:extLst>
            <a:ext uri="{28A0092B-C50C-407E-A947-70E740481C1C}">
              <a14:useLocalDpi xmlns:a14="http://schemas.microsoft.com/office/drawing/2010/main" val="0"/>
            </a:ext>
          </a:extLst>
        </a:blip>
        <a:srcRect/>
        <a:stretch>
          <a:fillRect/>
        </a:stretch>
      </xdr:blipFill>
      <xdr:spPr>
        <a:xfrm>
          <a:off x="9396095" y="3078861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95" name="ID_A436FED209DC4A32B6168950CA2F8588"/>
        <xdr:cNvPicPr preferRelativeResize="0">
          <a:picLocks noChangeArrowheads="1"/>
        </xdr:cNvPicPr>
      </xdr:nvPicPr>
      <xdr:blipFill>
        <a:blip r:embed="rId192" cstate="print">
          <a:extLst>
            <a:ext uri="{28A0092B-C50C-407E-A947-70E740481C1C}">
              <a14:useLocalDpi xmlns:a14="http://schemas.microsoft.com/office/drawing/2010/main" val="0"/>
            </a:ext>
          </a:extLst>
        </a:blip>
        <a:srcRect/>
        <a:stretch>
          <a:fillRect/>
        </a:stretch>
      </xdr:blipFill>
      <xdr:spPr>
        <a:xfrm>
          <a:off x="9396095" y="3147949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96" name="ID_7441BCD388264E5DAA49B88BD29232F4"/>
        <xdr:cNvPicPr preferRelativeResize="0">
          <a:picLocks noChangeArrowheads="1"/>
        </xdr:cNvPicPr>
      </xdr:nvPicPr>
      <xdr:blipFill>
        <a:blip r:embed="rId193" cstate="print">
          <a:extLst>
            <a:ext uri="{28A0092B-C50C-407E-A947-70E740481C1C}">
              <a14:useLocalDpi xmlns:a14="http://schemas.microsoft.com/office/drawing/2010/main" val="0"/>
            </a:ext>
          </a:extLst>
        </a:blip>
        <a:srcRect/>
        <a:stretch>
          <a:fillRect/>
        </a:stretch>
      </xdr:blipFill>
      <xdr:spPr>
        <a:xfrm>
          <a:off x="9396095" y="3219894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97" name="ID_175B5CC34AB042E7955C2741E787C798"/>
        <xdr:cNvPicPr preferRelativeResize="0">
          <a:picLocks noChangeArrowheads="1"/>
        </xdr:cNvPicPr>
      </xdr:nvPicPr>
      <xdr:blipFill>
        <a:blip r:embed="rId194" cstate="print">
          <a:extLst>
            <a:ext uri="{28A0092B-C50C-407E-A947-70E740481C1C}">
              <a14:useLocalDpi xmlns:a14="http://schemas.microsoft.com/office/drawing/2010/main" val="0"/>
            </a:ext>
          </a:extLst>
        </a:blip>
        <a:srcRect/>
        <a:stretch>
          <a:fillRect/>
        </a:stretch>
      </xdr:blipFill>
      <xdr:spPr>
        <a:xfrm>
          <a:off x="9396095" y="3285172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98" name="ID_5D71F5C6F22B4DA7B6121C74CD141F5E"/>
        <xdr:cNvPicPr preferRelativeResize="0">
          <a:picLocks noChangeArrowheads="1"/>
        </xdr:cNvPicPr>
      </xdr:nvPicPr>
      <xdr:blipFill>
        <a:blip r:embed="rId195" cstate="print">
          <a:extLst>
            <a:ext uri="{28A0092B-C50C-407E-A947-70E740481C1C}">
              <a14:useLocalDpi xmlns:a14="http://schemas.microsoft.com/office/drawing/2010/main" val="0"/>
            </a:ext>
          </a:extLst>
        </a:blip>
        <a:srcRect/>
        <a:stretch>
          <a:fillRect/>
        </a:stretch>
      </xdr:blipFill>
      <xdr:spPr>
        <a:xfrm>
          <a:off x="9396095" y="3361563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299" name="ID_7217E6319814449A9E07E125B085F86C"/>
        <xdr:cNvPicPr preferRelativeResize="0">
          <a:picLocks noChangeArrowheads="1"/>
        </xdr:cNvPicPr>
      </xdr:nvPicPr>
      <xdr:blipFill>
        <a:blip r:embed="rId196" cstate="print">
          <a:extLst>
            <a:ext uri="{28A0092B-C50C-407E-A947-70E740481C1C}">
              <a14:useLocalDpi xmlns:a14="http://schemas.microsoft.com/office/drawing/2010/main" val="0"/>
            </a:ext>
          </a:extLst>
        </a:blip>
        <a:srcRect/>
        <a:stretch>
          <a:fillRect/>
        </a:stretch>
      </xdr:blipFill>
      <xdr:spPr>
        <a:xfrm>
          <a:off x="9396095" y="3425253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00" name="ID_97B6390389EE4C1CA5A55E2913D9511F"/>
        <xdr:cNvPicPr preferRelativeResize="0"/>
      </xdr:nvPicPr>
      <xdr:blipFill>
        <a:blip r:embed="rId197"/>
        <a:stretch>
          <a:fillRect/>
        </a:stretch>
      </xdr:blipFill>
      <xdr:spPr>
        <a:xfrm>
          <a:off x="9396095" y="34994850"/>
          <a:ext cx="791845" cy="558165"/>
        </a:xfrm>
        <a:prstGeom prst="rect">
          <a:avLst/>
        </a:prstGeom>
        <a:noFill/>
        <a:ln w="9525">
          <a:noFill/>
        </a:ln>
      </xdr:spPr>
    </xdr:pic>
  </etc:cellImage>
  <etc:cellImage>
    <xdr:pic>
      <xdr:nvPicPr>
        <xdr:cNvPr id="301" name="ID_C92463AE791040CE98C0B8355FA139AD"/>
        <xdr:cNvPicPr preferRelativeResize="0">
          <a:picLocks noChangeArrowheads="1"/>
        </xdr:cNvPicPr>
      </xdr:nvPicPr>
      <xdr:blipFill>
        <a:blip r:embed="rId198" cstate="print">
          <a:extLst>
            <a:ext uri="{28A0092B-C50C-407E-A947-70E740481C1C}">
              <a14:useLocalDpi xmlns:a14="http://schemas.microsoft.com/office/drawing/2010/main" val="0"/>
            </a:ext>
          </a:extLst>
        </a:blip>
        <a:srcRect/>
        <a:stretch>
          <a:fillRect/>
        </a:stretch>
      </xdr:blipFill>
      <xdr:spPr>
        <a:xfrm>
          <a:off x="9396095" y="3569779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02" name="ID_4936FD52CDB9470BBD568A04F2900DBC"/>
        <xdr:cNvPicPr preferRelativeResize="0">
          <a:picLocks noChangeArrowheads="1"/>
        </xdr:cNvPicPr>
      </xdr:nvPicPr>
      <xdr:blipFill>
        <a:blip r:embed="rId199" cstate="print">
          <a:extLst>
            <a:ext uri="{28A0092B-C50C-407E-A947-70E740481C1C}">
              <a14:useLocalDpi xmlns:a14="http://schemas.microsoft.com/office/drawing/2010/main" val="0"/>
            </a:ext>
          </a:extLst>
        </a:blip>
        <a:srcRect/>
        <a:stretch>
          <a:fillRect/>
        </a:stretch>
      </xdr:blipFill>
      <xdr:spPr>
        <a:xfrm>
          <a:off x="9396095" y="3635375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03" name="ID_9A0463F7406B4A33A447C48D20FCA0EA"/>
        <xdr:cNvPicPr preferRelativeResize="0">
          <a:picLocks noChangeArrowheads="1"/>
        </xdr:cNvPicPr>
      </xdr:nvPicPr>
      <xdr:blipFill>
        <a:blip r:embed="rId200" cstate="print">
          <a:extLst>
            <a:ext uri="{28A0092B-C50C-407E-A947-70E740481C1C}">
              <a14:useLocalDpi xmlns:a14="http://schemas.microsoft.com/office/drawing/2010/main" val="0"/>
            </a:ext>
          </a:extLst>
        </a:blip>
        <a:srcRect/>
        <a:stretch>
          <a:fillRect/>
        </a:stretch>
      </xdr:blipFill>
      <xdr:spPr>
        <a:xfrm>
          <a:off x="9396095" y="3705415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04" name="ID_FA47F2B0DB0D4DBCBFFAC575F8180623"/>
        <xdr:cNvPicPr preferRelativeResize="0">
          <a:picLocks noChangeArrowheads="1"/>
        </xdr:cNvPicPr>
      </xdr:nvPicPr>
      <xdr:blipFill>
        <a:blip r:embed="rId201" cstate="print">
          <a:extLst>
            <a:ext uri="{28A0092B-C50C-407E-A947-70E740481C1C}">
              <a14:useLocalDpi xmlns:a14="http://schemas.microsoft.com/office/drawing/2010/main" val="0"/>
            </a:ext>
          </a:extLst>
        </a:blip>
        <a:srcRect/>
        <a:stretch>
          <a:fillRect/>
        </a:stretch>
      </xdr:blipFill>
      <xdr:spPr>
        <a:xfrm>
          <a:off x="9396095" y="3775456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05" name="ID_373F8021543144B8BCB2B09AAB087A1A"/>
        <xdr:cNvPicPr preferRelativeResize="0">
          <a:picLocks noChangeArrowheads="1"/>
        </xdr:cNvPicPr>
      </xdr:nvPicPr>
      <xdr:blipFill>
        <a:blip r:embed="rId202" cstate="print">
          <a:extLst>
            <a:ext uri="{28A0092B-C50C-407E-A947-70E740481C1C}">
              <a14:useLocalDpi xmlns:a14="http://schemas.microsoft.com/office/drawing/2010/main" val="0"/>
            </a:ext>
          </a:extLst>
        </a:blip>
        <a:srcRect/>
        <a:stretch>
          <a:fillRect/>
        </a:stretch>
      </xdr:blipFill>
      <xdr:spPr>
        <a:xfrm>
          <a:off x="9396095" y="3845496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06" name="ID_6F03276B9F814FE2970A17C367F112B8"/>
        <xdr:cNvPicPr preferRelativeResize="0">
          <a:picLocks noChangeArrowheads="1"/>
        </xdr:cNvPicPr>
      </xdr:nvPicPr>
      <xdr:blipFill>
        <a:blip r:embed="rId203" cstate="print">
          <a:extLst>
            <a:ext uri="{28A0092B-C50C-407E-A947-70E740481C1C}">
              <a14:useLocalDpi xmlns:a14="http://schemas.microsoft.com/office/drawing/2010/main" val="0"/>
            </a:ext>
          </a:extLst>
        </a:blip>
        <a:srcRect/>
        <a:stretch>
          <a:fillRect/>
        </a:stretch>
      </xdr:blipFill>
      <xdr:spPr>
        <a:xfrm>
          <a:off x="9396095" y="3915537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07" name="ID_70254E1BD60B434587F3E7CBAA85CF83"/>
        <xdr:cNvPicPr preferRelativeResize="0">
          <a:picLocks noChangeArrowheads="1"/>
        </xdr:cNvPicPr>
      </xdr:nvPicPr>
      <xdr:blipFill>
        <a:blip r:embed="rId204" cstate="print">
          <a:extLst>
            <a:ext uri="{28A0092B-C50C-407E-A947-70E740481C1C}">
              <a14:useLocalDpi xmlns:a14="http://schemas.microsoft.com/office/drawing/2010/main" val="0"/>
            </a:ext>
          </a:extLst>
        </a:blip>
        <a:srcRect/>
        <a:stretch>
          <a:fillRect/>
        </a:stretch>
      </xdr:blipFill>
      <xdr:spPr>
        <a:xfrm>
          <a:off x="9396095" y="3985577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08" name="ID_FD2C987CC2BA4564945A0CEBFF052B96"/>
        <xdr:cNvPicPr preferRelativeResize="0">
          <a:picLocks noChangeArrowheads="1"/>
        </xdr:cNvPicPr>
      </xdr:nvPicPr>
      <xdr:blipFill>
        <a:blip r:embed="rId205" cstate="print">
          <a:extLst>
            <a:ext uri="{28A0092B-C50C-407E-A947-70E740481C1C}">
              <a14:useLocalDpi xmlns:a14="http://schemas.microsoft.com/office/drawing/2010/main" val="0"/>
            </a:ext>
          </a:extLst>
        </a:blip>
        <a:srcRect/>
        <a:stretch>
          <a:fillRect/>
        </a:stretch>
      </xdr:blipFill>
      <xdr:spPr>
        <a:xfrm>
          <a:off x="9396095" y="4055618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09" name="ID_2430B373012F4CD0A6E921CC1E1935C4"/>
        <xdr:cNvPicPr preferRelativeResize="0">
          <a:picLocks noChangeArrowheads="1"/>
        </xdr:cNvPicPr>
      </xdr:nvPicPr>
      <xdr:blipFill>
        <a:blip r:embed="rId206" cstate="print">
          <a:extLst>
            <a:ext uri="{28A0092B-C50C-407E-A947-70E740481C1C}">
              <a14:useLocalDpi xmlns:a14="http://schemas.microsoft.com/office/drawing/2010/main" val="0"/>
            </a:ext>
          </a:extLst>
        </a:blip>
        <a:srcRect/>
        <a:stretch>
          <a:fillRect/>
        </a:stretch>
      </xdr:blipFill>
      <xdr:spPr>
        <a:xfrm>
          <a:off x="9396095" y="4125658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10" name="ID_82328030AD6A4AB7AF896D404515EEBE"/>
        <xdr:cNvPicPr preferRelativeResize="0">
          <a:picLocks noChangeArrowheads="1"/>
        </xdr:cNvPicPr>
      </xdr:nvPicPr>
      <xdr:blipFill>
        <a:blip r:embed="rId207" cstate="print">
          <a:extLst>
            <a:ext uri="{28A0092B-C50C-407E-A947-70E740481C1C}">
              <a14:useLocalDpi xmlns:a14="http://schemas.microsoft.com/office/drawing/2010/main" val="0"/>
            </a:ext>
          </a:extLst>
        </a:blip>
        <a:srcRect/>
        <a:stretch>
          <a:fillRect/>
        </a:stretch>
      </xdr:blipFill>
      <xdr:spPr>
        <a:xfrm>
          <a:off x="9396095" y="4195699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11" name="ID_A270E3CF33734384B4299CBC3375FAF7"/>
        <xdr:cNvPicPr preferRelativeResize="0"/>
      </xdr:nvPicPr>
      <xdr:blipFill>
        <a:blip r:embed="rId163"/>
        <a:stretch>
          <a:fillRect/>
        </a:stretch>
      </xdr:blipFill>
      <xdr:spPr>
        <a:xfrm>
          <a:off x="9396095" y="42930445"/>
          <a:ext cx="791845" cy="558165"/>
        </a:xfrm>
        <a:prstGeom prst="rect">
          <a:avLst/>
        </a:prstGeom>
        <a:noFill/>
        <a:ln w="9525">
          <a:noFill/>
        </a:ln>
      </xdr:spPr>
    </xdr:pic>
  </etc:cellImage>
  <etc:cellImage>
    <xdr:pic>
      <xdr:nvPicPr>
        <xdr:cNvPr id="312" name="ID_3161DB757AE744009678B0F19B3E1CE7" descr="072fc45d1122285cd81b04702a69f8f"/>
        <xdr:cNvPicPr preferRelativeResize="0"/>
      </xdr:nvPicPr>
      <xdr:blipFill>
        <a:blip r:embed="rId165"/>
        <a:stretch>
          <a:fillRect/>
        </a:stretch>
      </xdr:blipFill>
      <xdr:spPr>
        <a:xfrm>
          <a:off x="9396095" y="43633390"/>
          <a:ext cx="791845" cy="558165"/>
        </a:xfrm>
        <a:prstGeom prst="rect">
          <a:avLst/>
        </a:prstGeom>
      </xdr:spPr>
    </xdr:pic>
  </etc:cellImage>
  <etc:cellImage>
    <xdr:pic>
      <xdr:nvPicPr>
        <xdr:cNvPr id="313" name="ID_A7326BE084974D02A60684C02B180F30"/>
        <xdr:cNvPicPr preferRelativeResize="0">
          <a:picLocks noChangeArrowheads="1"/>
        </xdr:cNvPicPr>
      </xdr:nvPicPr>
      <xdr:blipFill>
        <a:blip r:embed="rId166" cstate="print">
          <a:extLst>
            <a:ext uri="{28A0092B-C50C-407E-A947-70E740481C1C}">
              <a14:useLocalDpi xmlns:a14="http://schemas.microsoft.com/office/drawing/2010/main" val="0"/>
            </a:ext>
          </a:extLst>
        </a:blip>
        <a:srcRect/>
        <a:stretch>
          <a:fillRect/>
        </a:stretch>
      </xdr:blipFill>
      <xdr:spPr>
        <a:xfrm>
          <a:off x="9396095" y="4434141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14" name="ID_5F75D783335F426F8233BBCC8AC40CDB"/>
        <xdr:cNvPicPr preferRelativeResize="0">
          <a:picLocks noChangeArrowheads="1"/>
        </xdr:cNvPicPr>
      </xdr:nvPicPr>
      <xdr:blipFill>
        <a:blip r:embed="rId167" cstate="print">
          <a:extLst>
            <a:ext uri="{28A0092B-C50C-407E-A947-70E740481C1C}">
              <a14:useLocalDpi xmlns:a14="http://schemas.microsoft.com/office/drawing/2010/main" val="0"/>
            </a:ext>
          </a:extLst>
        </a:blip>
        <a:srcRect/>
        <a:stretch>
          <a:fillRect/>
        </a:stretch>
      </xdr:blipFill>
      <xdr:spPr>
        <a:xfrm>
          <a:off x="9396095" y="4506849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15" name="ID_F2D0075740F1425CB2DE0D564B34D3BD"/>
        <xdr:cNvPicPr preferRelativeResize="0">
          <a:picLocks noChangeArrowheads="1"/>
        </xdr:cNvPicPr>
      </xdr:nvPicPr>
      <xdr:blipFill>
        <a:blip r:embed="rId167" cstate="print">
          <a:extLst>
            <a:ext uri="{28A0092B-C50C-407E-A947-70E740481C1C}">
              <a14:useLocalDpi xmlns:a14="http://schemas.microsoft.com/office/drawing/2010/main" val="0"/>
            </a:ext>
          </a:extLst>
        </a:blip>
        <a:srcRect/>
        <a:stretch>
          <a:fillRect/>
        </a:stretch>
      </xdr:blipFill>
      <xdr:spPr>
        <a:xfrm>
          <a:off x="9396095" y="4574984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16" name="ID_74587E6C09F1445DAF8E6B135885C8AF"/>
        <xdr:cNvPicPr preferRelativeResize="0">
          <a:picLocks noChangeArrowheads="1"/>
        </xdr:cNvPicPr>
      </xdr:nvPicPr>
      <xdr:blipFill>
        <a:blip r:embed="rId208" cstate="print">
          <a:extLst>
            <a:ext uri="{28A0092B-C50C-407E-A947-70E740481C1C}">
              <a14:useLocalDpi xmlns:a14="http://schemas.microsoft.com/office/drawing/2010/main" val="0"/>
            </a:ext>
          </a:extLst>
        </a:blip>
        <a:srcRect/>
        <a:stretch>
          <a:fillRect/>
        </a:stretch>
      </xdr:blipFill>
      <xdr:spPr>
        <a:xfrm>
          <a:off x="9396095" y="4645025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17" name="ID_3CE8044D63994BC1A85A6B9825CA2311"/>
        <xdr:cNvPicPr preferRelativeResize="0">
          <a:picLocks noChangeArrowheads="1"/>
        </xdr:cNvPicPr>
      </xdr:nvPicPr>
      <xdr:blipFill>
        <a:blip r:embed="rId175" cstate="print">
          <a:extLst>
            <a:ext uri="{28A0092B-C50C-407E-A947-70E740481C1C}">
              <a14:useLocalDpi xmlns:a14="http://schemas.microsoft.com/office/drawing/2010/main" val="0"/>
            </a:ext>
          </a:extLst>
        </a:blip>
        <a:srcRect/>
        <a:stretch>
          <a:fillRect/>
        </a:stretch>
      </xdr:blipFill>
      <xdr:spPr>
        <a:xfrm>
          <a:off x="9396095" y="4715065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18" name="ID_F42E761C04DB4BB7BF60D9079B069FC5"/>
        <xdr:cNvPicPr preferRelativeResize="0">
          <a:picLocks noChangeArrowheads="1"/>
        </xdr:cNvPicPr>
      </xdr:nvPicPr>
      <xdr:blipFill>
        <a:blip r:embed="rId176" cstate="print">
          <a:extLst>
            <a:ext uri="{28A0092B-C50C-407E-A947-70E740481C1C}">
              <a14:useLocalDpi xmlns:a14="http://schemas.microsoft.com/office/drawing/2010/main" val="0"/>
            </a:ext>
          </a:extLst>
        </a:blip>
        <a:srcRect/>
        <a:stretch>
          <a:fillRect/>
        </a:stretch>
      </xdr:blipFill>
      <xdr:spPr>
        <a:xfrm>
          <a:off x="9396095" y="4785106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19" name="ID_1B053734B3D74270BA055FEF5F3E2397"/>
        <xdr:cNvPicPr preferRelativeResize="0">
          <a:picLocks noChangeArrowheads="1"/>
        </xdr:cNvPicPr>
      </xdr:nvPicPr>
      <xdr:blipFill>
        <a:blip r:embed="rId177" cstate="print">
          <a:extLst>
            <a:ext uri="{28A0092B-C50C-407E-A947-70E740481C1C}">
              <a14:useLocalDpi xmlns:a14="http://schemas.microsoft.com/office/drawing/2010/main" val="0"/>
            </a:ext>
          </a:extLst>
        </a:blip>
        <a:srcRect/>
        <a:stretch>
          <a:fillRect/>
        </a:stretch>
      </xdr:blipFill>
      <xdr:spPr>
        <a:xfrm>
          <a:off x="9396095" y="4858956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20" name="ID_E012EE1D369E44DAA4654430B09A3DC2"/>
        <xdr:cNvPicPr preferRelativeResize="0">
          <a:picLocks noChangeArrowheads="1"/>
        </xdr:cNvPicPr>
      </xdr:nvPicPr>
      <xdr:blipFill>
        <a:blip r:embed="rId209" cstate="print">
          <a:extLst>
            <a:ext uri="{28A0092B-C50C-407E-A947-70E740481C1C}">
              <a14:useLocalDpi xmlns:a14="http://schemas.microsoft.com/office/drawing/2010/main" val="0"/>
            </a:ext>
          </a:extLst>
        </a:blip>
        <a:srcRect/>
        <a:stretch>
          <a:fillRect/>
        </a:stretch>
      </xdr:blipFill>
      <xdr:spPr>
        <a:xfrm>
          <a:off x="9396095" y="4925187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21" name="ID_E7629D5E355C4E92BCB8B89EFA116FF6"/>
        <xdr:cNvPicPr preferRelativeResize="0">
          <a:picLocks noChangeArrowheads="1"/>
        </xdr:cNvPicPr>
      </xdr:nvPicPr>
      <xdr:blipFill>
        <a:blip r:embed="rId210" cstate="print">
          <a:extLst>
            <a:ext uri="{28A0092B-C50C-407E-A947-70E740481C1C}">
              <a14:useLocalDpi xmlns:a14="http://schemas.microsoft.com/office/drawing/2010/main" val="0"/>
            </a:ext>
          </a:extLst>
        </a:blip>
        <a:srcRect/>
        <a:stretch>
          <a:fillRect/>
        </a:stretch>
      </xdr:blipFill>
      <xdr:spPr>
        <a:xfrm>
          <a:off x="9396095" y="5001577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22" name="ID_6E9E27DADF7E4313A3702B91F2D6B440"/>
        <xdr:cNvPicPr preferRelativeResize="0">
          <a:picLocks noChangeArrowheads="1"/>
        </xdr:cNvPicPr>
      </xdr:nvPicPr>
      <xdr:blipFill>
        <a:blip r:embed="rId180" cstate="print">
          <a:extLst>
            <a:ext uri="{28A0092B-C50C-407E-A947-70E740481C1C}">
              <a14:useLocalDpi xmlns:a14="http://schemas.microsoft.com/office/drawing/2010/main" val="0"/>
            </a:ext>
          </a:extLst>
        </a:blip>
        <a:srcRect/>
        <a:stretch>
          <a:fillRect/>
        </a:stretch>
      </xdr:blipFill>
      <xdr:spPr>
        <a:xfrm>
          <a:off x="9396095" y="5065268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23" name="ID_EB122C11EA7C49D589B34AA29ACC3D62"/>
        <xdr:cNvPicPr preferRelativeResize="0">
          <a:picLocks noChangeArrowheads="1"/>
        </xdr:cNvPicPr>
      </xdr:nvPicPr>
      <xdr:blipFill>
        <a:blip r:embed="rId211" cstate="print">
          <a:extLst>
            <a:ext uri="{28A0092B-C50C-407E-A947-70E740481C1C}">
              <a14:useLocalDpi xmlns:a14="http://schemas.microsoft.com/office/drawing/2010/main" val="0"/>
            </a:ext>
          </a:extLst>
        </a:blip>
        <a:srcRect/>
        <a:stretch>
          <a:fillRect/>
        </a:stretch>
      </xdr:blipFill>
      <xdr:spPr>
        <a:xfrm>
          <a:off x="9396095" y="5135308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24" name="ID_812EEE048C2243939599F4730F94B824"/>
        <xdr:cNvPicPr preferRelativeResize="0">
          <a:picLocks noChangeArrowheads="1"/>
        </xdr:cNvPicPr>
      </xdr:nvPicPr>
      <xdr:blipFill>
        <a:blip r:embed="rId212" cstate="print">
          <a:extLst>
            <a:ext uri="{28A0092B-C50C-407E-A947-70E740481C1C}">
              <a14:useLocalDpi xmlns:a14="http://schemas.microsoft.com/office/drawing/2010/main" val="0"/>
            </a:ext>
          </a:extLst>
        </a:blip>
        <a:srcRect/>
        <a:stretch>
          <a:fillRect/>
        </a:stretch>
      </xdr:blipFill>
      <xdr:spPr>
        <a:xfrm>
          <a:off x="9396095" y="52053490"/>
          <a:ext cx="791845" cy="557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25" name="ID_9F1DBA8258914C0FBFB6869037171C45"/>
        <xdr:cNvPicPr preferRelativeResize="0">
          <a:picLocks noChangeArrowheads="1"/>
        </xdr:cNvPicPr>
      </xdr:nvPicPr>
      <xdr:blipFill>
        <a:blip r:embed="rId174" cstate="print">
          <a:extLst>
            <a:ext uri="{28A0092B-C50C-407E-A947-70E740481C1C}">
              <a14:useLocalDpi xmlns:a14="http://schemas.microsoft.com/office/drawing/2010/main" val="0"/>
            </a:ext>
          </a:extLst>
        </a:blip>
        <a:srcRect/>
        <a:stretch>
          <a:fillRect/>
        </a:stretch>
      </xdr:blipFill>
      <xdr:spPr>
        <a:xfrm>
          <a:off x="9396095" y="5275389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26" name="ID_52A22C5A3CC648DFBF5BB63D3B2C1B3E"/>
        <xdr:cNvPicPr preferRelativeResize="0">
          <a:picLocks noChangeArrowheads="1"/>
        </xdr:cNvPicPr>
      </xdr:nvPicPr>
      <xdr:blipFill>
        <a:blip r:embed="rId183" cstate="print">
          <a:extLst>
            <a:ext uri="{28A0092B-C50C-407E-A947-70E740481C1C}">
              <a14:useLocalDpi xmlns:a14="http://schemas.microsoft.com/office/drawing/2010/main" val="0"/>
            </a:ext>
          </a:extLst>
        </a:blip>
        <a:srcRect/>
        <a:stretch>
          <a:fillRect/>
        </a:stretch>
      </xdr:blipFill>
      <xdr:spPr>
        <a:xfrm>
          <a:off x="9396095" y="5345430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27" name="ID_38FF6FF6F12448F8B28021A732ED96E2"/>
        <xdr:cNvPicPr>
          <a:picLocks noChangeAspect="1"/>
        </xdr:cNvPicPr>
      </xdr:nvPicPr>
      <xdr:blipFill>
        <a:blip r:embed="rId184"/>
        <a:stretch>
          <a:fillRect/>
        </a:stretch>
      </xdr:blipFill>
      <xdr:spPr>
        <a:xfrm>
          <a:off x="9368790" y="54235985"/>
          <a:ext cx="869950" cy="494030"/>
        </a:xfrm>
        <a:prstGeom prst="rect">
          <a:avLst/>
        </a:prstGeom>
      </xdr:spPr>
    </xdr:pic>
  </etc:cellImage>
  <etc:cellImage>
    <xdr:pic>
      <xdr:nvPicPr>
        <xdr:cNvPr id="328" name="ID_8BDD754A738D4BCF8D54D2BB7A6AED91"/>
        <xdr:cNvPicPr preferRelativeResize="0"/>
      </xdr:nvPicPr>
      <xdr:blipFill>
        <a:blip r:embed="rId185"/>
        <a:stretch>
          <a:fillRect/>
        </a:stretch>
      </xdr:blipFill>
      <xdr:spPr>
        <a:xfrm>
          <a:off x="9396095" y="54899560"/>
          <a:ext cx="791845" cy="558165"/>
        </a:xfrm>
        <a:prstGeom prst="rect">
          <a:avLst/>
        </a:prstGeom>
        <a:noFill/>
        <a:ln w="9525">
          <a:noFill/>
        </a:ln>
      </xdr:spPr>
    </xdr:pic>
  </etc:cellImage>
  <etc:cellImage>
    <xdr:pic>
      <xdr:nvPicPr>
        <xdr:cNvPr id="329" name="ID_8B09B5B9FEF34844B7065426B3677FB8"/>
        <xdr:cNvPicPr preferRelativeResize="0">
          <a:picLocks noChangeArrowheads="1"/>
        </xdr:cNvPicPr>
      </xdr:nvPicPr>
      <xdr:blipFill>
        <a:blip r:embed="rId186" cstate="print">
          <a:extLst>
            <a:ext uri="{28A0092B-C50C-407E-A947-70E740481C1C}">
              <a14:useLocalDpi xmlns:a14="http://schemas.microsoft.com/office/drawing/2010/main" val="0"/>
            </a:ext>
          </a:extLst>
        </a:blip>
        <a:srcRect/>
        <a:stretch>
          <a:fillRect/>
        </a:stretch>
      </xdr:blipFill>
      <xdr:spPr>
        <a:xfrm>
          <a:off x="9396095" y="5552376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30" name="ID_F136FCCD0CF24DCAA29DC00BE2D7932C"/>
        <xdr:cNvPicPr preferRelativeResize="0">
          <a:picLocks noChangeArrowheads="1"/>
        </xdr:cNvPicPr>
      </xdr:nvPicPr>
      <xdr:blipFill>
        <a:blip r:embed="rId187" cstate="print">
          <a:extLst>
            <a:ext uri="{28A0092B-C50C-407E-A947-70E740481C1C}">
              <a14:useLocalDpi xmlns:a14="http://schemas.microsoft.com/office/drawing/2010/main" val="0"/>
            </a:ext>
          </a:extLst>
        </a:blip>
        <a:srcRect/>
        <a:stretch>
          <a:fillRect/>
        </a:stretch>
      </xdr:blipFill>
      <xdr:spPr>
        <a:xfrm>
          <a:off x="9396095" y="5624195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31" name="ID_79F63F178E5841838A94ADFA69922DFB"/>
        <xdr:cNvPicPr preferRelativeResize="0"/>
      </xdr:nvPicPr>
      <xdr:blipFill>
        <a:blip r:embed="rId188"/>
        <a:stretch>
          <a:fillRect/>
        </a:stretch>
      </xdr:blipFill>
      <xdr:spPr>
        <a:xfrm>
          <a:off x="9396095" y="56924575"/>
          <a:ext cx="791845" cy="558165"/>
        </a:xfrm>
        <a:prstGeom prst="rect">
          <a:avLst/>
        </a:prstGeom>
        <a:noFill/>
        <a:ln w="9525">
          <a:noFill/>
        </a:ln>
      </xdr:spPr>
    </xdr:pic>
  </etc:cellImage>
  <etc:cellImage>
    <xdr:pic>
      <xdr:nvPicPr>
        <xdr:cNvPr id="332" name="ID_E5914B3618344967821D807EED54D037"/>
        <xdr:cNvPicPr preferRelativeResize="0">
          <a:picLocks noChangeArrowheads="1"/>
        </xdr:cNvPicPr>
      </xdr:nvPicPr>
      <xdr:blipFill>
        <a:blip r:embed="rId189" cstate="print">
          <a:extLst>
            <a:ext uri="{28A0092B-C50C-407E-A947-70E740481C1C}">
              <a14:useLocalDpi xmlns:a14="http://schemas.microsoft.com/office/drawing/2010/main" val="0"/>
            </a:ext>
          </a:extLst>
        </a:blip>
        <a:srcRect/>
        <a:stretch>
          <a:fillRect/>
        </a:stretch>
      </xdr:blipFill>
      <xdr:spPr>
        <a:xfrm>
          <a:off x="9396095" y="5772340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33" name="ID_A29B1E42EAD8493297D9E1CD2B94A8AF"/>
        <xdr:cNvPicPr preferRelativeResize="0">
          <a:picLocks noChangeArrowheads="1"/>
        </xdr:cNvPicPr>
      </xdr:nvPicPr>
      <xdr:blipFill>
        <a:blip r:embed="rId190" cstate="print">
          <a:extLst>
            <a:ext uri="{28A0092B-C50C-407E-A947-70E740481C1C}">
              <a14:useLocalDpi xmlns:a14="http://schemas.microsoft.com/office/drawing/2010/main" val="0"/>
            </a:ext>
          </a:extLst>
        </a:blip>
        <a:srcRect/>
        <a:stretch>
          <a:fillRect/>
        </a:stretch>
      </xdr:blipFill>
      <xdr:spPr>
        <a:xfrm>
          <a:off x="9396095" y="5837618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34" name="ID_A0DB71220DD746A0B6E51A1901EAD771"/>
        <xdr:cNvPicPr preferRelativeResize="0">
          <a:picLocks noChangeArrowheads="1"/>
        </xdr:cNvPicPr>
      </xdr:nvPicPr>
      <xdr:blipFill>
        <a:blip r:embed="rId192" cstate="print">
          <a:extLst>
            <a:ext uri="{28A0092B-C50C-407E-A947-70E740481C1C}">
              <a14:useLocalDpi xmlns:a14="http://schemas.microsoft.com/office/drawing/2010/main" val="0"/>
            </a:ext>
          </a:extLst>
        </a:blip>
        <a:srcRect/>
        <a:stretch>
          <a:fillRect/>
        </a:stretch>
      </xdr:blipFill>
      <xdr:spPr>
        <a:xfrm>
          <a:off x="9396095" y="5908611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35" name="ID_25F0DABD093A4D478B49224A3648277E"/>
        <xdr:cNvPicPr preferRelativeResize="0">
          <a:picLocks noChangeArrowheads="1"/>
        </xdr:cNvPicPr>
      </xdr:nvPicPr>
      <xdr:blipFill>
        <a:blip r:embed="rId193" cstate="print">
          <a:extLst>
            <a:ext uri="{28A0092B-C50C-407E-A947-70E740481C1C}">
              <a14:useLocalDpi xmlns:a14="http://schemas.microsoft.com/office/drawing/2010/main" val="0"/>
            </a:ext>
          </a:extLst>
        </a:blip>
        <a:srcRect/>
        <a:stretch>
          <a:fillRect/>
        </a:stretch>
      </xdr:blipFill>
      <xdr:spPr>
        <a:xfrm>
          <a:off x="9396095" y="5980557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36" name="ID_FCD261A6F5344AFDBA5CE1C23C3429BB"/>
        <xdr:cNvPicPr preferRelativeResize="0">
          <a:picLocks noChangeArrowheads="1"/>
        </xdr:cNvPicPr>
      </xdr:nvPicPr>
      <xdr:blipFill>
        <a:blip r:embed="rId195" cstate="print">
          <a:extLst>
            <a:ext uri="{28A0092B-C50C-407E-A947-70E740481C1C}">
              <a14:useLocalDpi xmlns:a14="http://schemas.microsoft.com/office/drawing/2010/main" val="0"/>
            </a:ext>
          </a:extLst>
        </a:blip>
        <a:srcRect/>
        <a:stretch>
          <a:fillRect/>
        </a:stretch>
      </xdr:blipFill>
      <xdr:spPr>
        <a:xfrm>
          <a:off x="9396095" y="6052185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37" name="ID_00C14F523A0C4BF8911061F264A735FD"/>
        <xdr:cNvPicPr preferRelativeResize="0">
          <a:picLocks noChangeArrowheads="1"/>
        </xdr:cNvPicPr>
      </xdr:nvPicPr>
      <xdr:blipFill>
        <a:blip r:embed="rId196" cstate="print">
          <a:extLst>
            <a:ext uri="{28A0092B-C50C-407E-A947-70E740481C1C}">
              <a14:useLocalDpi xmlns:a14="http://schemas.microsoft.com/office/drawing/2010/main" val="0"/>
            </a:ext>
          </a:extLst>
        </a:blip>
        <a:srcRect/>
        <a:stretch>
          <a:fillRect/>
        </a:stretch>
      </xdr:blipFill>
      <xdr:spPr>
        <a:xfrm>
          <a:off x="9396095" y="6115875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38" name="ID_C9B7A34AD9BE44C68EE8E533E95784EC"/>
        <xdr:cNvPicPr preferRelativeResize="0">
          <a:picLocks noChangeArrowheads="1"/>
        </xdr:cNvPicPr>
      </xdr:nvPicPr>
      <xdr:blipFill>
        <a:blip r:embed="rId198" cstate="print">
          <a:extLst>
            <a:ext uri="{28A0092B-C50C-407E-A947-70E740481C1C}">
              <a14:useLocalDpi xmlns:a14="http://schemas.microsoft.com/office/drawing/2010/main" val="0"/>
            </a:ext>
          </a:extLst>
        </a:blip>
        <a:srcRect/>
        <a:stretch>
          <a:fillRect/>
        </a:stretch>
      </xdr:blipFill>
      <xdr:spPr>
        <a:xfrm>
          <a:off x="9396095" y="6190361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39" name="ID_08F1C8EA056A43718EFED4F41C5600D1"/>
        <xdr:cNvPicPr preferRelativeResize="0">
          <a:picLocks noChangeArrowheads="1"/>
        </xdr:cNvPicPr>
      </xdr:nvPicPr>
      <xdr:blipFill>
        <a:blip r:embed="rId199" cstate="print">
          <a:extLst>
            <a:ext uri="{28A0092B-C50C-407E-A947-70E740481C1C}">
              <a14:useLocalDpi xmlns:a14="http://schemas.microsoft.com/office/drawing/2010/main" val="0"/>
            </a:ext>
          </a:extLst>
        </a:blip>
        <a:srcRect/>
        <a:stretch>
          <a:fillRect/>
        </a:stretch>
      </xdr:blipFill>
      <xdr:spPr>
        <a:xfrm>
          <a:off x="9396095" y="6255956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40" name="ID_A593515CEA4D46648B8026B659E63572"/>
        <xdr:cNvPicPr preferRelativeResize="0">
          <a:picLocks noChangeArrowheads="1"/>
        </xdr:cNvPicPr>
      </xdr:nvPicPr>
      <xdr:blipFill>
        <a:blip r:embed="rId202" cstate="print">
          <a:extLst>
            <a:ext uri="{28A0092B-C50C-407E-A947-70E740481C1C}">
              <a14:useLocalDpi xmlns:a14="http://schemas.microsoft.com/office/drawing/2010/main" val="0"/>
            </a:ext>
          </a:extLst>
        </a:blip>
        <a:srcRect/>
        <a:stretch>
          <a:fillRect/>
        </a:stretch>
      </xdr:blipFill>
      <xdr:spPr>
        <a:xfrm>
          <a:off x="9396095" y="6325997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41" name="ID_0A2EC4FC1F0146CAA2FD8E74CA9F633D"/>
        <xdr:cNvPicPr preferRelativeResize="0">
          <a:picLocks noChangeArrowheads="1"/>
        </xdr:cNvPicPr>
      </xdr:nvPicPr>
      <xdr:blipFill>
        <a:blip r:embed="rId203" cstate="print">
          <a:extLst>
            <a:ext uri="{28A0092B-C50C-407E-A947-70E740481C1C}">
              <a14:useLocalDpi xmlns:a14="http://schemas.microsoft.com/office/drawing/2010/main" val="0"/>
            </a:ext>
          </a:extLst>
        </a:blip>
        <a:srcRect/>
        <a:stretch>
          <a:fillRect/>
        </a:stretch>
      </xdr:blipFill>
      <xdr:spPr>
        <a:xfrm>
          <a:off x="9396095" y="6396037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42" name="ID_4AA08DD31EC74298BBE575F85C856223"/>
        <xdr:cNvPicPr preferRelativeResize="0">
          <a:picLocks noChangeArrowheads="1"/>
        </xdr:cNvPicPr>
      </xdr:nvPicPr>
      <xdr:blipFill>
        <a:blip r:embed="rId204" cstate="print">
          <a:extLst>
            <a:ext uri="{28A0092B-C50C-407E-A947-70E740481C1C}">
              <a14:useLocalDpi xmlns:a14="http://schemas.microsoft.com/office/drawing/2010/main" val="0"/>
            </a:ext>
          </a:extLst>
        </a:blip>
        <a:srcRect/>
        <a:stretch>
          <a:fillRect/>
        </a:stretch>
      </xdr:blipFill>
      <xdr:spPr>
        <a:xfrm>
          <a:off x="9396095" y="6465316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43" name="ID_6C74F146F2714390A9600A81E05EEA3E"/>
        <xdr:cNvPicPr preferRelativeResize="0">
          <a:picLocks noChangeArrowheads="1"/>
        </xdr:cNvPicPr>
      </xdr:nvPicPr>
      <xdr:blipFill>
        <a:blip r:embed="rId205" cstate="print">
          <a:extLst>
            <a:ext uri="{28A0092B-C50C-407E-A947-70E740481C1C}">
              <a14:useLocalDpi xmlns:a14="http://schemas.microsoft.com/office/drawing/2010/main" val="0"/>
            </a:ext>
          </a:extLst>
        </a:blip>
        <a:srcRect/>
        <a:stretch>
          <a:fillRect/>
        </a:stretch>
      </xdr:blipFill>
      <xdr:spPr>
        <a:xfrm>
          <a:off x="9396095" y="65361185"/>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44" name="ID_5855E887F65540F9BBAF08A6CD1BDC20"/>
        <xdr:cNvPicPr preferRelativeResize="0">
          <a:picLocks noChangeArrowheads="1"/>
        </xdr:cNvPicPr>
      </xdr:nvPicPr>
      <xdr:blipFill>
        <a:blip r:embed="rId207" cstate="print">
          <a:extLst>
            <a:ext uri="{28A0092B-C50C-407E-A947-70E740481C1C}">
              <a14:useLocalDpi xmlns:a14="http://schemas.microsoft.com/office/drawing/2010/main" val="0"/>
            </a:ext>
          </a:extLst>
        </a:blip>
        <a:srcRect/>
        <a:stretch>
          <a:fillRect/>
        </a:stretch>
      </xdr:blipFill>
      <xdr:spPr>
        <a:xfrm>
          <a:off x="9396095" y="66061590"/>
          <a:ext cx="79184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347" name="ID_100532127D5445939BE48BFC89B485A2" descr="557a67a7aca5fe21e4571be737e508e"/>
        <xdr:cNvPicPr>
          <a:picLocks noChangeAspect="1"/>
        </xdr:cNvPicPr>
      </xdr:nvPicPr>
      <xdr:blipFill>
        <a:blip r:embed="rId213"/>
        <a:stretch>
          <a:fillRect/>
        </a:stretch>
      </xdr:blipFill>
      <xdr:spPr>
        <a:xfrm>
          <a:off x="4021455" y="2533650"/>
          <a:ext cx="760730" cy="762000"/>
        </a:xfrm>
        <a:prstGeom prst="rect">
          <a:avLst/>
        </a:prstGeom>
      </xdr:spPr>
    </xdr:pic>
  </etc:cellImage>
  <etc:cellImage>
    <xdr:pic>
      <xdr:nvPicPr>
        <xdr:cNvPr id="348" name="ID_1767DE1110C944DF86350D94FA599627"/>
        <xdr:cNvPicPr>
          <a:picLocks noChangeAspect="1"/>
        </xdr:cNvPicPr>
      </xdr:nvPicPr>
      <xdr:blipFill>
        <a:blip r:embed="rId214"/>
        <a:stretch>
          <a:fillRect/>
        </a:stretch>
      </xdr:blipFill>
      <xdr:spPr>
        <a:xfrm>
          <a:off x="3868420" y="3514725"/>
          <a:ext cx="1031875" cy="560070"/>
        </a:xfrm>
        <a:prstGeom prst="rect">
          <a:avLst/>
        </a:prstGeom>
        <a:noFill/>
        <a:ln w="9525">
          <a:noFill/>
        </a:ln>
      </xdr:spPr>
    </xdr:pic>
  </etc:cellImage>
  <etc:cellImage>
    <xdr:pic>
      <xdr:nvPicPr>
        <xdr:cNvPr id="349" name="ID_FB2CE84AD7034C9796DEFB1954237AB3"/>
        <xdr:cNvPicPr>
          <a:picLocks noChangeAspect="1"/>
        </xdr:cNvPicPr>
      </xdr:nvPicPr>
      <xdr:blipFill>
        <a:blip r:embed="rId215"/>
        <a:stretch>
          <a:fillRect/>
        </a:stretch>
      </xdr:blipFill>
      <xdr:spPr>
        <a:xfrm>
          <a:off x="3961130" y="4342765"/>
          <a:ext cx="798830" cy="614045"/>
        </a:xfrm>
        <a:prstGeom prst="rect">
          <a:avLst/>
        </a:prstGeom>
        <a:noFill/>
        <a:ln w="9525">
          <a:noFill/>
        </a:ln>
      </xdr:spPr>
    </xdr:pic>
  </etc:cellImage>
  <etc:cellImage>
    <xdr:pic>
      <xdr:nvPicPr>
        <xdr:cNvPr id="350" name="ID_7DD67DECE7844F6585891BFE0F933CD0" descr="学习状态调整系统"/>
        <xdr:cNvPicPr>
          <a:picLocks noChangeAspect="1"/>
        </xdr:cNvPicPr>
      </xdr:nvPicPr>
      <xdr:blipFill>
        <a:blip r:embed="rId216"/>
        <a:stretch>
          <a:fillRect/>
        </a:stretch>
      </xdr:blipFill>
      <xdr:spPr>
        <a:xfrm>
          <a:off x="3905250" y="5172075"/>
          <a:ext cx="1179195" cy="713740"/>
        </a:xfrm>
        <a:prstGeom prst="rect">
          <a:avLst/>
        </a:prstGeom>
      </xdr:spPr>
    </xdr:pic>
  </etc:cellImage>
  <etc:cellImage>
    <xdr:pic>
      <xdr:nvPicPr>
        <xdr:cNvPr id="351" name="ID_DC08FE125DCE4EF49298CB42403209E5"/>
        <xdr:cNvPicPr>
          <a:picLocks noChangeAspect="1"/>
        </xdr:cNvPicPr>
      </xdr:nvPicPr>
      <xdr:blipFill>
        <a:blip r:embed="rId217"/>
        <a:stretch>
          <a:fillRect/>
        </a:stretch>
      </xdr:blipFill>
      <xdr:spPr>
        <a:xfrm>
          <a:off x="4043045" y="6178550"/>
          <a:ext cx="861695" cy="660400"/>
        </a:xfrm>
        <a:prstGeom prst="rect">
          <a:avLst/>
        </a:prstGeom>
        <a:noFill/>
        <a:ln w="9525">
          <a:noFill/>
        </a:ln>
      </xdr:spPr>
    </xdr:pic>
  </etc:cellImage>
  <etc:cellImage>
    <xdr:pic>
      <xdr:nvPicPr>
        <xdr:cNvPr id="352" name="ID_17D91FFA7FF44CF0A681622032EF964D"/>
        <xdr:cNvPicPr>
          <a:picLocks noChangeAspect="1"/>
        </xdr:cNvPicPr>
      </xdr:nvPicPr>
      <xdr:blipFill>
        <a:blip r:embed="rId218"/>
        <a:stretch>
          <a:fillRect/>
        </a:stretch>
      </xdr:blipFill>
      <xdr:spPr>
        <a:xfrm>
          <a:off x="4111625" y="6946900"/>
          <a:ext cx="539750" cy="659765"/>
        </a:xfrm>
        <a:prstGeom prst="rect">
          <a:avLst/>
        </a:prstGeom>
        <a:noFill/>
        <a:ln w="9525">
          <a:noFill/>
        </a:ln>
      </xdr:spPr>
    </xdr:pic>
  </etc:cellImage>
  <etc:cellImage>
    <xdr:pic>
      <xdr:nvPicPr>
        <xdr:cNvPr id="353" name="ID_9FF4E8AEB4534DF3891B0118D2BC7BA8" descr="1705998101372_副本"/>
        <xdr:cNvPicPr>
          <a:picLocks noChangeAspect="1"/>
        </xdr:cNvPicPr>
      </xdr:nvPicPr>
      <xdr:blipFill>
        <a:blip r:embed="rId219"/>
        <a:stretch>
          <a:fillRect/>
        </a:stretch>
      </xdr:blipFill>
      <xdr:spPr>
        <a:xfrm>
          <a:off x="4129405" y="7858125"/>
          <a:ext cx="553085" cy="440690"/>
        </a:xfrm>
        <a:prstGeom prst="rect">
          <a:avLst/>
        </a:prstGeom>
      </xdr:spPr>
    </xdr:pic>
  </etc:cellImage>
  <etc:cellImage>
    <xdr:pic>
      <xdr:nvPicPr>
        <xdr:cNvPr id="354" name="ID_F3ECB5C9B3FC4C7B9B73216956AE4EA1" descr="1711691738837_副本"/>
        <xdr:cNvPicPr>
          <a:picLocks noChangeAspect="1"/>
        </xdr:cNvPicPr>
      </xdr:nvPicPr>
      <xdr:blipFill>
        <a:blip r:embed="rId220"/>
        <a:stretch>
          <a:fillRect/>
        </a:stretch>
      </xdr:blipFill>
      <xdr:spPr>
        <a:xfrm>
          <a:off x="3811905" y="8696325"/>
          <a:ext cx="1118235" cy="430530"/>
        </a:xfrm>
        <a:prstGeom prst="rect">
          <a:avLst/>
        </a:prstGeom>
      </xdr:spPr>
    </xdr:pic>
  </etc:cellImage>
  <etc:cellImage>
    <xdr:pic>
      <xdr:nvPicPr>
        <xdr:cNvPr id="355" name="ID_30CBA93391CE445A84EC78874D8EDCF1" descr="cc6efa7307697d45130f25b98ceec249"/>
        <xdr:cNvPicPr>
          <a:picLocks noChangeAspect="1"/>
        </xdr:cNvPicPr>
      </xdr:nvPicPr>
      <xdr:blipFill>
        <a:blip r:embed="rId221"/>
        <a:stretch>
          <a:fillRect/>
        </a:stretch>
      </xdr:blipFill>
      <xdr:spPr>
        <a:xfrm>
          <a:off x="4088765" y="9277350"/>
          <a:ext cx="520700" cy="629920"/>
        </a:xfrm>
        <a:prstGeom prst="rect">
          <a:avLst/>
        </a:prstGeom>
      </xdr:spPr>
    </xdr:pic>
  </etc:cellImage>
  <etc:cellImage>
    <xdr:pic>
      <xdr:nvPicPr>
        <xdr:cNvPr id="356" name="ID_551C54BBC0F6424DA013CE59D87EA18C" descr="17911cb69c7f1c4688658a369ed74f4"/>
        <xdr:cNvPicPr>
          <a:picLocks noChangeAspect="1"/>
        </xdr:cNvPicPr>
      </xdr:nvPicPr>
      <xdr:blipFill>
        <a:blip r:embed="rId222"/>
        <a:stretch>
          <a:fillRect/>
        </a:stretch>
      </xdr:blipFill>
      <xdr:spPr>
        <a:xfrm>
          <a:off x="3971925" y="10487025"/>
          <a:ext cx="815340" cy="690880"/>
        </a:xfrm>
        <a:prstGeom prst="rect">
          <a:avLst/>
        </a:prstGeom>
      </xdr:spPr>
    </xdr:pic>
  </etc:cellImage>
  <etc:cellImage>
    <xdr:pic>
      <xdr:nvPicPr>
        <xdr:cNvPr id="357" name="ID_496E5AC7D8474D5EB135C1C5F3307F3F" descr="4c2d366ecbe1fc6b81ae3e5be1f3d48"/>
        <xdr:cNvPicPr>
          <a:picLocks noChangeAspect="1"/>
        </xdr:cNvPicPr>
      </xdr:nvPicPr>
      <xdr:blipFill>
        <a:blip r:embed="rId223"/>
        <a:stretch>
          <a:fillRect/>
        </a:stretch>
      </xdr:blipFill>
      <xdr:spPr>
        <a:xfrm>
          <a:off x="3993515" y="11557000"/>
          <a:ext cx="894080" cy="561975"/>
        </a:xfrm>
        <a:prstGeom prst="rect">
          <a:avLst/>
        </a:prstGeom>
      </xdr:spPr>
    </xdr:pic>
  </etc:cellImage>
  <etc:cellImage>
    <xdr:pic>
      <xdr:nvPicPr>
        <xdr:cNvPr id="358" name="ID_ECDAB27B7B934F3C9A8C0C5D0F09A9FF" descr="1711691738837_副本"/>
        <xdr:cNvPicPr>
          <a:picLocks noChangeAspect="1"/>
        </xdr:cNvPicPr>
      </xdr:nvPicPr>
      <xdr:blipFill>
        <a:blip r:embed="rId220"/>
        <a:stretch>
          <a:fillRect/>
        </a:stretch>
      </xdr:blipFill>
      <xdr:spPr>
        <a:xfrm>
          <a:off x="3811270" y="12439650"/>
          <a:ext cx="1118235" cy="430530"/>
        </a:xfrm>
        <a:prstGeom prst="rect">
          <a:avLst/>
        </a:prstGeom>
      </xdr:spPr>
    </xdr:pic>
  </etc:cellImage>
  <etc:cellImage>
    <xdr:pic>
      <xdr:nvPicPr>
        <xdr:cNvPr id="359" name="ID_0F7983FCE38A4784ACBDB113EA4A441D" descr="制度"/>
        <xdr:cNvPicPr>
          <a:picLocks noChangeAspect="1"/>
        </xdr:cNvPicPr>
      </xdr:nvPicPr>
      <xdr:blipFill>
        <a:blip r:embed="rId221"/>
        <a:stretch>
          <a:fillRect/>
        </a:stretch>
      </xdr:blipFill>
      <xdr:spPr>
        <a:xfrm>
          <a:off x="4129405" y="13157200"/>
          <a:ext cx="573405" cy="695960"/>
        </a:xfrm>
        <a:prstGeom prst="rect">
          <a:avLst/>
        </a:prstGeom>
      </xdr:spPr>
    </xdr:pic>
  </etc:cellImage>
  <etc:cellImage>
    <xdr:pic>
      <xdr:nvPicPr>
        <xdr:cNvPr id="360" name="ID_D639B9DA2F9B4B6CAD76426FBB1037B1"/>
        <xdr:cNvPicPr>
          <a:picLocks noChangeAspect="1"/>
        </xdr:cNvPicPr>
      </xdr:nvPicPr>
      <xdr:blipFill>
        <a:blip r:embed="rId224"/>
        <a:stretch>
          <a:fillRect/>
        </a:stretch>
      </xdr:blipFill>
      <xdr:spPr>
        <a:xfrm>
          <a:off x="12093575" y="281978100"/>
          <a:ext cx="4419600" cy="3162300"/>
        </a:xfrm>
        <a:prstGeom prst="rect">
          <a:avLst/>
        </a:prstGeom>
        <a:noFill/>
        <a:ln w="9525">
          <a:noFill/>
        </a:ln>
      </xdr:spPr>
    </xdr:pic>
  </etc:cellImage>
  <etc:cellImage>
    <xdr:pic>
      <xdr:nvPicPr>
        <xdr:cNvPr id="361" name="ID_99BC2BC45B68493FB1B3FDDDF807B653"/>
        <xdr:cNvPicPr>
          <a:picLocks noChangeAspect="1"/>
        </xdr:cNvPicPr>
      </xdr:nvPicPr>
      <xdr:blipFill>
        <a:blip r:embed="rId225"/>
        <a:stretch>
          <a:fillRect/>
        </a:stretch>
      </xdr:blipFill>
      <xdr:spPr>
        <a:xfrm>
          <a:off x="12093575" y="280139775"/>
          <a:ext cx="4505325" cy="3190875"/>
        </a:xfrm>
        <a:prstGeom prst="rect">
          <a:avLst/>
        </a:prstGeom>
        <a:noFill/>
        <a:ln w="9525">
          <a:noFill/>
        </a:ln>
      </xdr:spPr>
    </xdr:pic>
  </etc:cellImage>
  <etc:cellImage>
    <xdr:pic>
      <xdr:nvPicPr>
        <xdr:cNvPr id="362" name="ID_A236641305DE49D6BC54443B0C2671EE"/>
        <xdr:cNvPicPr>
          <a:picLocks noChangeAspect="1"/>
        </xdr:cNvPicPr>
      </xdr:nvPicPr>
      <xdr:blipFill>
        <a:blip r:embed="rId226"/>
        <a:stretch>
          <a:fillRect/>
        </a:stretch>
      </xdr:blipFill>
      <xdr:spPr>
        <a:xfrm>
          <a:off x="12093575" y="283892625"/>
          <a:ext cx="4276725" cy="3152775"/>
        </a:xfrm>
        <a:prstGeom prst="rect">
          <a:avLst/>
        </a:prstGeom>
        <a:noFill/>
        <a:ln w="9525">
          <a:noFill/>
        </a:ln>
      </xdr:spPr>
    </xdr:pic>
  </etc:cellImage>
  <etc:cellImage>
    <xdr:pic>
      <xdr:nvPicPr>
        <xdr:cNvPr id="363" name="ID_7E9C49339D594854BA167FB001511602"/>
        <xdr:cNvPicPr>
          <a:picLocks noChangeAspect="1"/>
        </xdr:cNvPicPr>
      </xdr:nvPicPr>
      <xdr:blipFill>
        <a:blip r:embed="rId227"/>
        <a:stretch>
          <a:fillRect/>
        </a:stretch>
      </xdr:blipFill>
      <xdr:spPr>
        <a:xfrm>
          <a:off x="12093575" y="287251775"/>
          <a:ext cx="4124325" cy="2457450"/>
        </a:xfrm>
        <a:prstGeom prst="rect">
          <a:avLst/>
        </a:prstGeom>
        <a:noFill/>
        <a:ln w="9525">
          <a:noFill/>
        </a:ln>
      </xdr:spPr>
    </xdr:pic>
  </etc:cellImage>
  <etc:cellImage>
    <xdr:pic>
      <xdr:nvPicPr>
        <xdr:cNvPr id="364" name="ID_315681F0547C442A91694AD73D228492"/>
        <xdr:cNvPicPr>
          <a:picLocks noChangeAspect="1"/>
        </xdr:cNvPicPr>
      </xdr:nvPicPr>
      <xdr:blipFill>
        <a:blip r:embed="rId228"/>
        <a:stretch>
          <a:fillRect/>
        </a:stretch>
      </xdr:blipFill>
      <xdr:spPr>
        <a:xfrm>
          <a:off x="12093575" y="285473775"/>
          <a:ext cx="4095750" cy="3438525"/>
        </a:xfrm>
        <a:prstGeom prst="rect">
          <a:avLst/>
        </a:prstGeom>
        <a:noFill/>
        <a:ln w="9525">
          <a:noFill/>
        </a:ln>
      </xdr:spPr>
    </xdr:pic>
  </etc:cellImage>
  <etc:cellImage>
    <xdr:pic>
      <xdr:nvPicPr>
        <xdr:cNvPr id="365" name="ID_EFB6D94FE0E34E2AAC00916E9DA18BD8"/>
        <xdr:cNvPicPr>
          <a:picLocks noChangeAspect="1"/>
        </xdr:cNvPicPr>
      </xdr:nvPicPr>
      <xdr:blipFill>
        <a:blip r:embed="rId229"/>
        <a:stretch>
          <a:fillRect/>
        </a:stretch>
      </xdr:blipFill>
      <xdr:spPr>
        <a:xfrm>
          <a:off x="12093575" y="289029775"/>
          <a:ext cx="3876675" cy="4019550"/>
        </a:xfrm>
        <a:prstGeom prst="rect">
          <a:avLst/>
        </a:prstGeom>
        <a:noFill/>
        <a:ln w="9525">
          <a:noFill/>
        </a:ln>
      </xdr:spPr>
    </xdr:pic>
  </etc:cellImage>
  <etc:cellImage>
    <xdr:pic>
      <xdr:nvPicPr>
        <xdr:cNvPr id="366" name="ID_DF63C76CABAF43E291C68383786090D5"/>
        <xdr:cNvPicPr>
          <a:picLocks noChangeAspect="1"/>
        </xdr:cNvPicPr>
      </xdr:nvPicPr>
      <xdr:blipFill>
        <a:blip r:embed="rId230"/>
        <a:stretch>
          <a:fillRect/>
        </a:stretch>
      </xdr:blipFill>
      <xdr:spPr>
        <a:xfrm>
          <a:off x="12093575" y="292585775"/>
          <a:ext cx="3990975" cy="2219325"/>
        </a:xfrm>
        <a:prstGeom prst="rect">
          <a:avLst/>
        </a:prstGeom>
        <a:noFill/>
        <a:ln w="9525">
          <a:noFill/>
        </a:ln>
      </xdr:spPr>
    </xdr:pic>
  </etc:cellImage>
  <etc:cellImage>
    <xdr:pic>
      <xdr:nvPicPr>
        <xdr:cNvPr id="375" name="ID_3B9A471163F540FBAC9D5227B2548B5B"/>
        <xdr:cNvPicPr>
          <a:picLocks noChangeAspect="1"/>
        </xdr:cNvPicPr>
      </xdr:nvPicPr>
      <xdr:blipFill>
        <a:blip r:embed="rId231"/>
        <a:stretch>
          <a:fillRect/>
        </a:stretch>
      </xdr:blipFill>
      <xdr:spPr>
        <a:xfrm>
          <a:off x="7943850" y="31745555"/>
          <a:ext cx="1191260" cy="1247775"/>
        </a:xfrm>
        <a:prstGeom prst="rect">
          <a:avLst/>
        </a:prstGeom>
        <a:noFill/>
        <a:ln w="9525">
          <a:noFill/>
        </a:ln>
      </xdr:spPr>
    </xdr:pic>
  </etc:cellImage>
  <etc:cellImage>
    <xdr:pic>
      <xdr:nvPicPr>
        <xdr:cNvPr id="44" name="ID_9BAC0CCEAEFD4C66A3078BA556142FCB"/>
        <xdr:cNvPicPr>
          <a:picLocks noChangeAspect="1"/>
        </xdr:cNvPicPr>
      </xdr:nvPicPr>
      <xdr:blipFill>
        <a:blip r:embed="rId232"/>
        <a:stretch>
          <a:fillRect/>
        </a:stretch>
      </xdr:blipFill>
      <xdr:spPr>
        <a:xfrm>
          <a:off x="7496175" y="691515"/>
          <a:ext cx="1029335" cy="781050"/>
        </a:xfrm>
        <a:prstGeom prst="rect">
          <a:avLst/>
        </a:prstGeom>
      </xdr:spPr>
    </xdr:pic>
  </etc:cellImage>
  <etc:cellImage>
    <xdr:pic>
      <xdr:nvPicPr>
        <xdr:cNvPr id="230" name="ID_1421E74AB9864DA9BAC455EA087A18BD"/>
        <xdr:cNvPicPr>
          <a:picLocks noChangeAspect="1"/>
        </xdr:cNvPicPr>
      </xdr:nvPicPr>
      <xdr:blipFill>
        <a:blip r:embed="rId233"/>
        <a:stretch>
          <a:fillRect/>
        </a:stretch>
      </xdr:blipFill>
      <xdr:spPr>
        <a:xfrm>
          <a:off x="7553325" y="2511425"/>
          <a:ext cx="1023620" cy="1036320"/>
        </a:xfrm>
        <a:prstGeom prst="rect">
          <a:avLst/>
        </a:prstGeom>
      </xdr:spPr>
    </xdr:pic>
  </etc:cellImage>
  <etc:cellImage>
    <xdr:pic>
      <xdr:nvPicPr>
        <xdr:cNvPr id="238" name="ID_3FCF5D9378F845B2920AE039063674C0"/>
        <xdr:cNvPicPr>
          <a:picLocks noChangeAspect="1"/>
        </xdr:cNvPicPr>
      </xdr:nvPicPr>
      <xdr:blipFill>
        <a:blip r:embed="rId234"/>
        <a:stretch>
          <a:fillRect/>
        </a:stretch>
      </xdr:blipFill>
      <xdr:spPr>
        <a:xfrm>
          <a:off x="7772400" y="3352165"/>
          <a:ext cx="493395" cy="933450"/>
        </a:xfrm>
        <a:prstGeom prst="rect">
          <a:avLst/>
        </a:prstGeom>
      </xdr:spPr>
    </xdr:pic>
  </etc:cellImage>
  <etc:cellImage>
    <xdr:pic>
      <xdr:nvPicPr>
        <xdr:cNvPr id="367" name="ID_D9010DF1E3274C23AD29947181C35B6B"/>
        <xdr:cNvPicPr>
          <a:picLocks noChangeAspect="1"/>
        </xdr:cNvPicPr>
      </xdr:nvPicPr>
      <xdr:blipFill>
        <a:blip r:embed="rId235"/>
        <a:stretch>
          <a:fillRect/>
        </a:stretch>
      </xdr:blipFill>
      <xdr:spPr>
        <a:xfrm>
          <a:off x="7620000" y="4244975"/>
          <a:ext cx="657225" cy="791210"/>
        </a:xfrm>
        <a:prstGeom prst="rect">
          <a:avLst/>
        </a:prstGeom>
      </xdr:spPr>
    </xdr:pic>
  </etc:cellImage>
  <etc:cellImage>
    <xdr:pic>
      <xdr:nvPicPr>
        <xdr:cNvPr id="369" name="ID_1CA6D235F5784998A849CD6202A5A76E"/>
        <xdr:cNvPicPr>
          <a:picLocks noChangeAspect="1"/>
        </xdr:cNvPicPr>
      </xdr:nvPicPr>
      <xdr:blipFill>
        <a:blip r:embed="rId236"/>
        <a:stretch>
          <a:fillRect/>
        </a:stretch>
      </xdr:blipFill>
      <xdr:spPr>
        <a:xfrm>
          <a:off x="7686675" y="5168900"/>
          <a:ext cx="718820" cy="999490"/>
        </a:xfrm>
        <a:prstGeom prst="rect">
          <a:avLst/>
        </a:prstGeom>
      </xdr:spPr>
    </xdr:pic>
  </etc:cellImage>
  <etc:cellImage>
    <xdr:pic>
      <xdr:nvPicPr>
        <xdr:cNvPr id="370" name="ID_2B2F8E51FDCD46B594D8B5E28657AD60"/>
        <xdr:cNvPicPr>
          <a:picLocks noChangeAspect="1"/>
        </xdr:cNvPicPr>
      </xdr:nvPicPr>
      <xdr:blipFill>
        <a:blip r:embed="rId237"/>
        <a:stretch>
          <a:fillRect/>
        </a:stretch>
      </xdr:blipFill>
      <xdr:spPr>
        <a:xfrm>
          <a:off x="7734300" y="6137910"/>
          <a:ext cx="514350" cy="1100455"/>
        </a:xfrm>
        <a:prstGeom prst="rect">
          <a:avLst/>
        </a:prstGeom>
      </xdr:spPr>
    </xdr:pic>
  </etc:cellImage>
  <etc:cellImage>
    <xdr:pic>
      <xdr:nvPicPr>
        <xdr:cNvPr id="371" name="ID_34672009AEA34BC4A73A46A6847935A0"/>
        <xdr:cNvPicPr>
          <a:picLocks noChangeAspect="1"/>
        </xdr:cNvPicPr>
      </xdr:nvPicPr>
      <xdr:blipFill>
        <a:blip r:embed="rId238"/>
        <a:stretch>
          <a:fillRect/>
        </a:stretch>
      </xdr:blipFill>
      <xdr:spPr>
        <a:xfrm>
          <a:off x="7534275" y="7013575"/>
          <a:ext cx="981075" cy="901700"/>
        </a:xfrm>
        <a:prstGeom prst="rect">
          <a:avLst/>
        </a:prstGeom>
      </xdr:spPr>
    </xdr:pic>
  </etc:cellImage>
  <etc:cellImage>
    <xdr:pic>
      <xdr:nvPicPr>
        <xdr:cNvPr id="377" name="ID_C9E4A71298A64DAFAAF846E059CEFBF1"/>
        <xdr:cNvPicPr>
          <a:picLocks noChangeAspect="1"/>
        </xdr:cNvPicPr>
      </xdr:nvPicPr>
      <xdr:blipFill>
        <a:blip r:embed="rId239"/>
        <a:stretch>
          <a:fillRect/>
        </a:stretch>
      </xdr:blipFill>
      <xdr:spPr>
        <a:xfrm>
          <a:off x="7781925" y="7830185"/>
          <a:ext cx="476250" cy="933450"/>
        </a:xfrm>
        <a:prstGeom prst="rect">
          <a:avLst/>
        </a:prstGeom>
      </xdr:spPr>
    </xdr:pic>
  </etc:cellImage>
  <etc:cellImage>
    <xdr:pic>
      <xdr:nvPicPr>
        <xdr:cNvPr id="378" name="ID_B38CC1AE1DFE40C1867421D88735EF77"/>
        <xdr:cNvPicPr>
          <a:picLocks noChangeAspect="1"/>
        </xdr:cNvPicPr>
      </xdr:nvPicPr>
      <xdr:blipFill>
        <a:blip r:embed="rId240"/>
        <a:stretch>
          <a:fillRect/>
        </a:stretch>
      </xdr:blipFill>
      <xdr:spPr>
        <a:xfrm>
          <a:off x="7534275" y="8734425"/>
          <a:ext cx="871220" cy="901700"/>
        </a:xfrm>
        <a:prstGeom prst="rect">
          <a:avLst/>
        </a:prstGeom>
      </xdr:spPr>
    </xdr:pic>
  </etc:cellImage>
  <etc:cellImage>
    <xdr:pic>
      <xdr:nvPicPr>
        <xdr:cNvPr id="379" name="ID_836636D3E29A4159B7F695D3E291D3A8"/>
        <xdr:cNvPicPr>
          <a:picLocks noChangeAspect="1"/>
        </xdr:cNvPicPr>
      </xdr:nvPicPr>
      <xdr:blipFill>
        <a:blip r:embed="rId241"/>
        <a:stretch>
          <a:fillRect/>
        </a:stretch>
      </xdr:blipFill>
      <xdr:spPr>
        <a:xfrm>
          <a:off x="7581900" y="9617710"/>
          <a:ext cx="904875" cy="833755"/>
        </a:xfrm>
        <a:prstGeom prst="rect">
          <a:avLst/>
        </a:prstGeom>
      </xdr:spPr>
    </xdr:pic>
  </etc:cellImage>
  <etc:cellImage>
    <xdr:pic>
      <xdr:nvPicPr>
        <xdr:cNvPr id="380" name="ID_B58F50F122D849B58F90694E26007BDA"/>
        <xdr:cNvPicPr>
          <a:picLocks noChangeAspect="1"/>
        </xdr:cNvPicPr>
      </xdr:nvPicPr>
      <xdr:blipFill>
        <a:blip r:embed="rId242"/>
        <a:stretch>
          <a:fillRect/>
        </a:stretch>
      </xdr:blipFill>
      <xdr:spPr>
        <a:xfrm>
          <a:off x="7610475" y="10483850"/>
          <a:ext cx="883920" cy="822960"/>
        </a:xfrm>
        <a:prstGeom prst="rect">
          <a:avLst/>
        </a:prstGeom>
      </xdr:spPr>
    </xdr:pic>
  </etc:cellImage>
  <etc:cellImage>
    <xdr:pic>
      <xdr:nvPicPr>
        <xdr:cNvPr id="381" name="ID_D4BC77F818AF430C8DF82AD2F5E76B55"/>
        <xdr:cNvPicPr>
          <a:picLocks noChangeAspect="1"/>
        </xdr:cNvPicPr>
      </xdr:nvPicPr>
      <xdr:blipFill>
        <a:blip r:embed="rId243"/>
        <a:stretch>
          <a:fillRect/>
        </a:stretch>
      </xdr:blipFill>
      <xdr:spPr>
        <a:xfrm>
          <a:off x="7677150" y="11439525"/>
          <a:ext cx="645795" cy="847090"/>
        </a:xfrm>
        <a:prstGeom prst="rect">
          <a:avLst/>
        </a:prstGeom>
      </xdr:spPr>
    </xdr:pic>
  </etc:cellImage>
  <etc:cellImage>
    <xdr:pic>
      <xdr:nvPicPr>
        <xdr:cNvPr id="382" name="ID_99C28DD4408042FC96B6DD9E8510504F"/>
        <xdr:cNvPicPr>
          <a:picLocks noChangeAspect="1"/>
        </xdr:cNvPicPr>
      </xdr:nvPicPr>
      <xdr:blipFill>
        <a:blip r:embed="rId244"/>
        <a:stretch>
          <a:fillRect/>
        </a:stretch>
      </xdr:blipFill>
      <xdr:spPr>
        <a:xfrm>
          <a:off x="7620000" y="12480925"/>
          <a:ext cx="786130" cy="560705"/>
        </a:xfrm>
        <a:prstGeom prst="rect">
          <a:avLst/>
        </a:prstGeom>
      </xdr:spPr>
    </xdr:pic>
  </etc:cellImage>
  <etc:cellImage>
    <xdr:pic>
      <xdr:nvPicPr>
        <xdr:cNvPr id="383" name="ID_8D026F696CD340D4B562DF97BADC0505"/>
        <xdr:cNvPicPr>
          <a:picLocks noChangeAspect="1"/>
        </xdr:cNvPicPr>
      </xdr:nvPicPr>
      <xdr:blipFill>
        <a:blip r:embed="rId245"/>
        <a:stretch>
          <a:fillRect/>
        </a:stretch>
      </xdr:blipFill>
      <xdr:spPr>
        <a:xfrm>
          <a:off x="7572375" y="13398500"/>
          <a:ext cx="950595" cy="718820"/>
        </a:xfrm>
        <a:prstGeom prst="rect">
          <a:avLst/>
        </a:prstGeom>
      </xdr:spPr>
    </xdr:pic>
  </etc:cellImage>
  <etc:cellImage>
    <xdr:pic>
      <xdr:nvPicPr>
        <xdr:cNvPr id="384" name="ID_A8444E2A3F3248EDA5FDA0E9481FBFDF"/>
        <xdr:cNvPicPr>
          <a:picLocks noChangeAspect="1"/>
        </xdr:cNvPicPr>
      </xdr:nvPicPr>
      <xdr:blipFill>
        <a:blip r:embed="rId246"/>
        <a:stretch>
          <a:fillRect/>
        </a:stretch>
      </xdr:blipFill>
      <xdr:spPr>
        <a:xfrm>
          <a:off x="7715250" y="14087475"/>
          <a:ext cx="530225" cy="657860"/>
        </a:xfrm>
        <a:prstGeom prst="rect">
          <a:avLst/>
        </a:prstGeom>
      </xdr:spPr>
    </xdr:pic>
  </etc:cellImage>
  <etc:cellImage>
    <xdr:pic>
      <xdr:nvPicPr>
        <xdr:cNvPr id="385" name="ID_716328A12AE24B2F9448C515C7078228"/>
        <xdr:cNvPicPr>
          <a:picLocks noChangeAspect="1"/>
        </xdr:cNvPicPr>
      </xdr:nvPicPr>
      <xdr:blipFill>
        <a:blip r:embed="rId247"/>
        <a:stretch>
          <a:fillRect/>
        </a:stretch>
      </xdr:blipFill>
      <xdr:spPr>
        <a:xfrm>
          <a:off x="7781925" y="14978380"/>
          <a:ext cx="457200" cy="619125"/>
        </a:xfrm>
        <a:prstGeom prst="rect">
          <a:avLst/>
        </a:prstGeom>
      </xdr:spPr>
    </xdr:pic>
  </etc:cellImage>
  <etc:cellImage>
    <xdr:pic>
      <xdr:nvPicPr>
        <xdr:cNvPr id="386" name="ID_08A7A5E5F4BE481DB3C77E7FF692CD7F"/>
        <xdr:cNvPicPr>
          <a:picLocks noChangeAspect="1"/>
        </xdr:cNvPicPr>
      </xdr:nvPicPr>
      <xdr:blipFill>
        <a:blip r:embed="rId248"/>
        <a:stretch>
          <a:fillRect/>
        </a:stretch>
      </xdr:blipFill>
      <xdr:spPr>
        <a:xfrm>
          <a:off x="7715250" y="15808325"/>
          <a:ext cx="645795" cy="865505"/>
        </a:xfrm>
        <a:prstGeom prst="rect">
          <a:avLst/>
        </a:prstGeom>
      </xdr:spPr>
    </xdr:pic>
  </etc:cellImage>
  <etc:cellImage>
    <xdr:pic>
      <xdr:nvPicPr>
        <xdr:cNvPr id="387" name="ID_AE28C82B89C340959924AA5681204A55"/>
        <xdr:cNvPicPr>
          <a:picLocks noChangeAspect="1"/>
        </xdr:cNvPicPr>
      </xdr:nvPicPr>
      <xdr:blipFill>
        <a:blip r:embed="rId249"/>
        <a:stretch>
          <a:fillRect/>
        </a:stretch>
      </xdr:blipFill>
      <xdr:spPr>
        <a:xfrm>
          <a:off x="7581900" y="16844010"/>
          <a:ext cx="942975" cy="731520"/>
        </a:xfrm>
        <a:prstGeom prst="rect">
          <a:avLst/>
        </a:prstGeom>
      </xdr:spPr>
    </xdr:pic>
  </etc:cellImage>
  <etc:cellImage>
    <xdr:pic>
      <xdr:nvPicPr>
        <xdr:cNvPr id="388" name="ID_836B131AE2E3460299F6206A2A28D1A0"/>
        <xdr:cNvPicPr>
          <a:picLocks noChangeAspect="1"/>
        </xdr:cNvPicPr>
      </xdr:nvPicPr>
      <xdr:blipFill>
        <a:blip r:embed="rId250"/>
        <a:stretch>
          <a:fillRect/>
        </a:stretch>
      </xdr:blipFill>
      <xdr:spPr>
        <a:xfrm>
          <a:off x="7524750" y="17633950"/>
          <a:ext cx="1054100" cy="908050"/>
        </a:xfrm>
        <a:prstGeom prst="rect">
          <a:avLst/>
        </a:prstGeom>
      </xdr:spPr>
    </xdr:pic>
  </etc:cellImage>
  <etc:cellImage>
    <xdr:pic>
      <xdr:nvPicPr>
        <xdr:cNvPr id="389" name="ID_FB8B85922D6247789DF1D6E9DFEA3CFE"/>
        <xdr:cNvPicPr>
          <a:picLocks noChangeAspect="1"/>
        </xdr:cNvPicPr>
      </xdr:nvPicPr>
      <xdr:blipFill>
        <a:blip r:embed="rId251"/>
        <a:stretch>
          <a:fillRect/>
        </a:stretch>
      </xdr:blipFill>
      <xdr:spPr>
        <a:xfrm>
          <a:off x="7486650" y="18456275"/>
          <a:ext cx="962025" cy="967105"/>
        </a:xfrm>
        <a:prstGeom prst="rect">
          <a:avLst/>
        </a:prstGeom>
      </xdr:spPr>
    </xdr:pic>
  </etc:cellImage>
  <etc:cellImage>
    <xdr:pic>
      <xdr:nvPicPr>
        <xdr:cNvPr id="390" name="ID_2E3DA7DC1779416C9E209C7552B9E801"/>
        <xdr:cNvPicPr>
          <a:picLocks noChangeAspect="1"/>
        </xdr:cNvPicPr>
      </xdr:nvPicPr>
      <xdr:blipFill>
        <a:blip r:embed="rId252"/>
        <a:stretch>
          <a:fillRect/>
        </a:stretch>
      </xdr:blipFill>
      <xdr:spPr>
        <a:xfrm>
          <a:off x="7562850" y="19367500"/>
          <a:ext cx="857250" cy="764540"/>
        </a:xfrm>
        <a:prstGeom prst="rect">
          <a:avLst/>
        </a:prstGeom>
      </xdr:spPr>
    </xdr:pic>
  </etc:cellImage>
  <etc:cellImage>
    <xdr:pic>
      <xdr:nvPicPr>
        <xdr:cNvPr id="391" name="ID_B0DCFB4CBFA44D399224E52C3F54678B"/>
        <xdr:cNvPicPr>
          <a:picLocks noChangeAspect="1"/>
        </xdr:cNvPicPr>
      </xdr:nvPicPr>
      <xdr:blipFill>
        <a:blip r:embed="rId253"/>
        <a:stretch>
          <a:fillRect/>
        </a:stretch>
      </xdr:blipFill>
      <xdr:spPr>
        <a:xfrm>
          <a:off x="7639050" y="20238085"/>
          <a:ext cx="742950" cy="720725"/>
        </a:xfrm>
        <a:prstGeom prst="rect">
          <a:avLst/>
        </a:prstGeom>
      </xdr:spPr>
    </xdr:pic>
  </etc:cellImage>
  <etc:cellImage>
    <xdr:pic>
      <xdr:nvPicPr>
        <xdr:cNvPr id="392" name="ID_BAB0FE6ABA2846738DC5E85DCDA2A115"/>
        <xdr:cNvPicPr>
          <a:picLocks noChangeAspect="1"/>
        </xdr:cNvPicPr>
      </xdr:nvPicPr>
      <xdr:blipFill>
        <a:blip r:embed="rId254"/>
        <a:stretch>
          <a:fillRect/>
        </a:stretch>
      </xdr:blipFill>
      <xdr:spPr>
        <a:xfrm>
          <a:off x="7534275" y="21256625"/>
          <a:ext cx="1036320" cy="822960"/>
        </a:xfrm>
        <a:prstGeom prst="rect">
          <a:avLst/>
        </a:prstGeom>
      </xdr:spPr>
    </xdr:pic>
  </etc:cellImage>
  <etc:cellImage>
    <xdr:pic>
      <xdr:nvPicPr>
        <xdr:cNvPr id="393" name="ID_EEB0F048E1F14EE5B159493867BFFE0F"/>
        <xdr:cNvPicPr>
          <a:picLocks noChangeAspect="1"/>
        </xdr:cNvPicPr>
      </xdr:nvPicPr>
      <xdr:blipFill>
        <a:blip r:embed="rId255"/>
        <a:stretch>
          <a:fillRect/>
        </a:stretch>
      </xdr:blipFill>
      <xdr:spPr>
        <a:xfrm>
          <a:off x="7505700" y="22240875"/>
          <a:ext cx="1090930" cy="523875"/>
        </a:xfrm>
        <a:prstGeom prst="rect">
          <a:avLst/>
        </a:prstGeom>
      </xdr:spPr>
    </xdr:pic>
  </etc:cellImage>
  <etc:cellImage>
    <xdr:pic>
      <xdr:nvPicPr>
        <xdr:cNvPr id="394" name="ID_28CAF30B47C14EC1B4FC0787CEF3CBF1"/>
        <xdr:cNvPicPr>
          <a:picLocks noChangeAspect="1"/>
        </xdr:cNvPicPr>
      </xdr:nvPicPr>
      <xdr:blipFill>
        <a:blip r:embed="rId256"/>
        <a:stretch>
          <a:fillRect/>
        </a:stretch>
      </xdr:blipFill>
      <xdr:spPr>
        <a:xfrm>
          <a:off x="7705725" y="22981285"/>
          <a:ext cx="638175" cy="827405"/>
        </a:xfrm>
        <a:prstGeom prst="rect">
          <a:avLst/>
        </a:prstGeom>
      </xdr:spPr>
    </xdr:pic>
  </etc:cellImage>
  <etc:cellImage>
    <xdr:pic>
      <xdr:nvPicPr>
        <xdr:cNvPr id="395" name="ID_6D7F8E83630B498591ADFEB0A6618AFD"/>
        <xdr:cNvPicPr>
          <a:picLocks noChangeAspect="1"/>
        </xdr:cNvPicPr>
      </xdr:nvPicPr>
      <xdr:blipFill>
        <a:blip r:embed="rId257"/>
        <a:stretch>
          <a:fillRect/>
        </a:stretch>
      </xdr:blipFill>
      <xdr:spPr>
        <a:xfrm>
          <a:off x="7572375" y="23828375"/>
          <a:ext cx="981075" cy="743585"/>
        </a:xfrm>
        <a:prstGeom prst="rect">
          <a:avLst/>
        </a:prstGeom>
      </xdr:spPr>
    </xdr:pic>
  </etc:cellImage>
  <etc:cellImage>
    <xdr:pic>
      <xdr:nvPicPr>
        <xdr:cNvPr id="396" name="ID_AC6E5BAF032F4665920A379A3B686365"/>
        <xdr:cNvPicPr>
          <a:picLocks noChangeAspect="1"/>
        </xdr:cNvPicPr>
      </xdr:nvPicPr>
      <xdr:blipFill>
        <a:blip r:embed="rId258"/>
        <a:stretch>
          <a:fillRect/>
        </a:stretch>
      </xdr:blipFill>
      <xdr:spPr>
        <a:xfrm>
          <a:off x="7534275" y="24784050"/>
          <a:ext cx="1084580" cy="816610"/>
        </a:xfrm>
        <a:prstGeom prst="rect">
          <a:avLst/>
        </a:prstGeom>
      </xdr:spPr>
    </xdr:pic>
  </etc:cellImage>
  <etc:cellImage>
    <xdr:pic>
      <xdr:nvPicPr>
        <xdr:cNvPr id="397" name="ID_DBC260B3119E4E5C8F1EF4DA0046E6A4"/>
        <xdr:cNvPicPr>
          <a:picLocks noChangeAspect="1"/>
        </xdr:cNvPicPr>
      </xdr:nvPicPr>
      <xdr:blipFill>
        <a:blip r:embed="rId259"/>
        <a:stretch>
          <a:fillRect/>
        </a:stretch>
      </xdr:blipFill>
      <xdr:spPr>
        <a:xfrm>
          <a:off x="7553325" y="25736550"/>
          <a:ext cx="1038225" cy="647700"/>
        </a:xfrm>
        <a:prstGeom prst="rect">
          <a:avLst/>
        </a:prstGeom>
      </xdr:spPr>
    </xdr:pic>
  </etc:cellImage>
  <etc:cellImage>
    <xdr:pic>
      <xdr:nvPicPr>
        <xdr:cNvPr id="398" name="ID_588A4088A28449D2930801079EF9F6FA"/>
        <xdr:cNvPicPr>
          <a:picLocks noChangeAspect="1"/>
        </xdr:cNvPicPr>
      </xdr:nvPicPr>
      <xdr:blipFill>
        <a:blip r:embed="rId260"/>
        <a:stretch>
          <a:fillRect/>
        </a:stretch>
      </xdr:blipFill>
      <xdr:spPr>
        <a:xfrm>
          <a:off x="7839075" y="26485850"/>
          <a:ext cx="286385" cy="908050"/>
        </a:xfrm>
        <a:prstGeom prst="rect">
          <a:avLst/>
        </a:prstGeom>
      </xdr:spPr>
    </xdr:pic>
  </etc:cellImage>
  <etc:cellImage>
    <xdr:pic>
      <xdr:nvPicPr>
        <xdr:cNvPr id="399" name="ID_DF2997E22ACB494AB9084B00CF23DE17"/>
        <xdr:cNvPicPr>
          <a:picLocks noChangeAspect="1"/>
        </xdr:cNvPicPr>
      </xdr:nvPicPr>
      <xdr:blipFill>
        <a:blip r:embed="rId261"/>
        <a:stretch>
          <a:fillRect/>
        </a:stretch>
      </xdr:blipFill>
      <xdr:spPr>
        <a:xfrm>
          <a:off x="7724775" y="27479625"/>
          <a:ext cx="603250" cy="840740"/>
        </a:xfrm>
        <a:prstGeom prst="rect">
          <a:avLst/>
        </a:prstGeom>
      </xdr:spPr>
    </xdr:pic>
  </etc:cellImage>
  <etc:cellImage>
    <xdr:pic>
      <xdr:nvPicPr>
        <xdr:cNvPr id="400" name="ID_AAF4411288E0402BA217F3B1EED89D3E"/>
        <xdr:cNvPicPr>
          <a:picLocks noChangeAspect="1"/>
        </xdr:cNvPicPr>
      </xdr:nvPicPr>
      <xdr:blipFill>
        <a:blip r:embed="rId262"/>
        <a:stretch>
          <a:fillRect/>
        </a:stretch>
      </xdr:blipFill>
      <xdr:spPr>
        <a:xfrm>
          <a:off x="7562850" y="28559125"/>
          <a:ext cx="895985" cy="200025"/>
        </a:xfrm>
        <a:prstGeom prst="rect">
          <a:avLst/>
        </a:prstGeom>
      </xdr:spPr>
    </xdr:pic>
  </etc:cellImage>
  <etc:cellImage>
    <xdr:pic>
      <xdr:nvPicPr>
        <xdr:cNvPr id="401" name="ID_D801CBEE647D428380E519930CE1C977"/>
        <xdr:cNvPicPr>
          <a:picLocks noChangeAspect="1"/>
        </xdr:cNvPicPr>
      </xdr:nvPicPr>
      <xdr:blipFill>
        <a:blip r:embed="rId263"/>
        <a:stretch>
          <a:fillRect/>
        </a:stretch>
      </xdr:blipFill>
      <xdr:spPr>
        <a:xfrm>
          <a:off x="7553325" y="29305250"/>
          <a:ext cx="944880" cy="713105"/>
        </a:xfrm>
        <a:prstGeom prst="rect">
          <a:avLst/>
        </a:prstGeom>
      </xdr:spPr>
    </xdr:pic>
  </etc:cellImage>
  <etc:cellImage>
    <xdr:pic>
      <xdr:nvPicPr>
        <xdr:cNvPr id="402" name="ID_8CD9CCE2E7D44A13A2FF574365F1D47B"/>
        <xdr:cNvPicPr>
          <a:picLocks noChangeAspect="1"/>
        </xdr:cNvPicPr>
      </xdr:nvPicPr>
      <xdr:blipFill>
        <a:blip r:embed="rId264"/>
        <a:stretch>
          <a:fillRect/>
        </a:stretch>
      </xdr:blipFill>
      <xdr:spPr>
        <a:xfrm>
          <a:off x="7553325" y="30156150"/>
          <a:ext cx="932180" cy="554355"/>
        </a:xfrm>
        <a:prstGeom prst="rect">
          <a:avLst/>
        </a:prstGeom>
      </xdr:spPr>
    </xdr:pic>
  </etc:cellImage>
  <etc:cellImage>
    <xdr:pic>
      <xdr:nvPicPr>
        <xdr:cNvPr id="403" name="ID_916B711E643F411C8837D784ADF15111"/>
        <xdr:cNvPicPr>
          <a:picLocks noChangeAspect="1"/>
        </xdr:cNvPicPr>
      </xdr:nvPicPr>
      <xdr:blipFill>
        <a:blip r:embed="rId265"/>
        <a:stretch>
          <a:fillRect/>
        </a:stretch>
      </xdr:blipFill>
      <xdr:spPr>
        <a:xfrm>
          <a:off x="7810500" y="30968950"/>
          <a:ext cx="383540" cy="792480"/>
        </a:xfrm>
        <a:prstGeom prst="rect">
          <a:avLst/>
        </a:prstGeom>
      </xdr:spPr>
    </xdr:pic>
  </etc:cellImage>
  <etc:cellImage>
    <xdr:pic>
      <xdr:nvPicPr>
        <xdr:cNvPr id="404" name="ID_018A3DBE40694E51BB87DEA062BF8305"/>
        <xdr:cNvPicPr>
          <a:picLocks noChangeAspect="1"/>
        </xdr:cNvPicPr>
      </xdr:nvPicPr>
      <xdr:blipFill>
        <a:blip r:embed="rId266"/>
        <a:stretch>
          <a:fillRect/>
        </a:stretch>
      </xdr:blipFill>
      <xdr:spPr>
        <a:xfrm>
          <a:off x="7505700" y="32028765"/>
          <a:ext cx="1123950" cy="521335"/>
        </a:xfrm>
        <a:prstGeom prst="rect">
          <a:avLst/>
        </a:prstGeom>
      </xdr:spPr>
    </xdr:pic>
  </etc:cellImage>
  <etc:cellImage>
    <xdr:pic>
      <xdr:nvPicPr>
        <xdr:cNvPr id="405" name="ID_D66FFFE41CA041BCB8EF16D5D5AD4402"/>
        <xdr:cNvPicPr>
          <a:picLocks noChangeAspect="1"/>
        </xdr:cNvPicPr>
      </xdr:nvPicPr>
      <xdr:blipFill>
        <a:blip r:embed="rId267"/>
        <a:stretch>
          <a:fillRect/>
        </a:stretch>
      </xdr:blipFill>
      <xdr:spPr>
        <a:xfrm>
          <a:off x="7610475" y="32701230"/>
          <a:ext cx="819150" cy="598805"/>
        </a:xfrm>
        <a:prstGeom prst="rect">
          <a:avLst/>
        </a:prstGeom>
      </xdr:spPr>
    </xdr:pic>
  </etc:cellImage>
  <etc:cellImage>
    <xdr:pic>
      <xdr:nvPicPr>
        <xdr:cNvPr id="406" name="ID_8D5963D4E3DD48C4A5E44CC1AC29A2C1"/>
        <xdr:cNvPicPr>
          <a:picLocks noChangeAspect="1"/>
        </xdr:cNvPicPr>
      </xdr:nvPicPr>
      <xdr:blipFill>
        <a:blip r:embed="rId268"/>
        <a:stretch>
          <a:fillRect/>
        </a:stretch>
      </xdr:blipFill>
      <xdr:spPr>
        <a:xfrm>
          <a:off x="7620000" y="33682940"/>
          <a:ext cx="809625" cy="568325"/>
        </a:xfrm>
        <a:prstGeom prst="rect">
          <a:avLst/>
        </a:prstGeom>
      </xdr:spPr>
    </xdr:pic>
  </etc:cellImage>
  <etc:cellImage>
    <xdr:pic>
      <xdr:nvPicPr>
        <xdr:cNvPr id="407" name="ID_07EFDCA883A14CE087B1F2D255E6F9DC"/>
        <xdr:cNvPicPr>
          <a:picLocks noChangeAspect="1"/>
        </xdr:cNvPicPr>
      </xdr:nvPicPr>
      <xdr:blipFill>
        <a:blip r:embed="rId269"/>
        <a:stretch>
          <a:fillRect/>
        </a:stretch>
      </xdr:blipFill>
      <xdr:spPr>
        <a:xfrm>
          <a:off x="7686675" y="34467800"/>
          <a:ext cx="835025" cy="664210"/>
        </a:xfrm>
        <a:prstGeom prst="rect">
          <a:avLst/>
        </a:prstGeom>
      </xdr:spPr>
    </xdr:pic>
  </etc:cellImage>
  <etc:cellImage>
    <xdr:pic>
      <xdr:nvPicPr>
        <xdr:cNvPr id="408" name="ID_2E72343BC6F14FE4905548152E473529"/>
        <xdr:cNvPicPr>
          <a:picLocks noChangeAspect="1"/>
        </xdr:cNvPicPr>
      </xdr:nvPicPr>
      <xdr:blipFill>
        <a:blip r:embed="rId270"/>
        <a:stretch>
          <a:fillRect/>
        </a:stretch>
      </xdr:blipFill>
      <xdr:spPr>
        <a:xfrm>
          <a:off x="7543800" y="35383470"/>
          <a:ext cx="1028700" cy="763905"/>
        </a:xfrm>
        <a:prstGeom prst="rect">
          <a:avLst/>
        </a:prstGeom>
      </xdr:spPr>
    </xdr:pic>
  </etc:cellImage>
  <etc:cellImage>
    <xdr:pic>
      <xdr:nvPicPr>
        <xdr:cNvPr id="409" name="ID_029617EEC5EF4ED38E7C5C736FBBD632"/>
        <xdr:cNvPicPr>
          <a:picLocks noChangeAspect="1"/>
        </xdr:cNvPicPr>
      </xdr:nvPicPr>
      <xdr:blipFill>
        <a:blip r:embed="rId271"/>
        <a:stretch>
          <a:fillRect/>
        </a:stretch>
      </xdr:blipFill>
      <xdr:spPr>
        <a:xfrm>
          <a:off x="7610475" y="39792275"/>
          <a:ext cx="828675" cy="828675"/>
        </a:xfrm>
        <a:prstGeom prst="rect">
          <a:avLst/>
        </a:prstGeom>
      </xdr:spPr>
    </xdr:pic>
  </etc:cellImage>
  <etc:cellImage>
    <xdr:pic>
      <xdr:nvPicPr>
        <xdr:cNvPr id="410" name="ID_B0DD07EF228C43A493D4AB3F8B3DC41D"/>
        <xdr:cNvPicPr>
          <a:picLocks noChangeAspect="1"/>
        </xdr:cNvPicPr>
      </xdr:nvPicPr>
      <xdr:blipFill>
        <a:blip r:embed="rId272"/>
        <a:stretch>
          <a:fillRect/>
        </a:stretch>
      </xdr:blipFill>
      <xdr:spPr>
        <a:xfrm>
          <a:off x="7543800" y="40900350"/>
          <a:ext cx="1036320" cy="511810"/>
        </a:xfrm>
        <a:prstGeom prst="rect">
          <a:avLst/>
        </a:prstGeom>
      </xdr:spPr>
    </xdr:pic>
  </etc:cellImage>
  <etc:cellImage>
    <xdr:pic>
      <xdr:nvPicPr>
        <xdr:cNvPr id="411" name="ID_5BBA28854764414C98A7E7001ABEA4BD"/>
        <xdr:cNvPicPr>
          <a:picLocks noChangeAspect="1" noChangeArrowheads="1"/>
        </xdr:cNvPicPr>
      </xdr:nvPicPr>
      <xdr:blipFill>
        <a:blip r:embed="rId273" cstate="print">
          <a:extLst>
            <a:ext uri="{28A0092B-C50C-407E-A947-70E740481C1C}">
              <a14:useLocalDpi xmlns:a14="http://schemas.microsoft.com/office/drawing/2010/main" val="0"/>
            </a:ext>
          </a:extLst>
        </a:blip>
        <a:srcRect/>
        <a:stretch>
          <a:fillRect/>
        </a:stretch>
      </xdr:blipFill>
      <xdr:spPr>
        <a:xfrm>
          <a:off x="7572375" y="41588690"/>
          <a:ext cx="923925" cy="92392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12" name="ID_6616DE8FAFA047FB918527F15A5FA1EB"/>
        <xdr:cNvPicPr>
          <a:picLocks noChangeAspect="1" noChangeArrowheads="1"/>
        </xdr:cNvPicPr>
      </xdr:nvPicPr>
      <xdr:blipFill>
        <a:blip r:embed="rId274" cstate="print">
          <a:extLst>
            <a:ext uri="{28A0092B-C50C-407E-A947-70E740481C1C}">
              <a14:useLocalDpi xmlns:a14="http://schemas.microsoft.com/office/drawing/2010/main" val="0"/>
            </a:ext>
          </a:extLst>
        </a:blip>
        <a:srcRect/>
        <a:stretch>
          <a:fillRect/>
        </a:stretch>
      </xdr:blipFill>
      <xdr:spPr>
        <a:xfrm>
          <a:off x="7750175" y="42506265"/>
          <a:ext cx="622300" cy="82867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14" name="ID_60252F6C9756470CAC95471475848129"/>
        <xdr:cNvPicPr>
          <a:picLocks noChangeAspect="1" noChangeArrowheads="1"/>
        </xdr:cNvPicPr>
      </xdr:nvPicPr>
      <xdr:blipFill>
        <a:blip r:embed="rId275" cstate="print">
          <a:extLst>
            <a:ext uri="{28A0092B-C50C-407E-A947-70E740481C1C}">
              <a14:useLocalDpi xmlns:a14="http://schemas.microsoft.com/office/drawing/2010/main" val="0"/>
            </a:ext>
          </a:extLst>
        </a:blip>
        <a:srcRect/>
        <a:stretch>
          <a:fillRect/>
        </a:stretch>
      </xdr:blipFill>
      <xdr:spPr>
        <a:xfrm>
          <a:off x="7562850" y="44303950"/>
          <a:ext cx="1068070" cy="142240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15" name="ID_4A7A215A2EC94EC78CED9EC0AC3DA219"/>
        <xdr:cNvPicPr>
          <a:picLocks noChangeAspect="1"/>
        </xdr:cNvPicPr>
      </xdr:nvPicPr>
      <xdr:blipFill>
        <a:blip r:embed="rId276"/>
        <a:stretch>
          <a:fillRect/>
        </a:stretch>
      </xdr:blipFill>
      <xdr:spPr>
        <a:xfrm>
          <a:off x="7534275" y="46999525"/>
          <a:ext cx="952500" cy="561975"/>
        </a:xfrm>
        <a:prstGeom prst="rect">
          <a:avLst/>
        </a:prstGeom>
      </xdr:spPr>
    </xdr:pic>
  </etc:cellImage>
  <etc:cellImage>
    <xdr:pic>
      <xdr:nvPicPr>
        <xdr:cNvPr id="416" name="ID_64D93F69829D426689B864FD02C8789B"/>
        <xdr:cNvPicPr>
          <a:picLocks noChangeAspect="1"/>
        </xdr:cNvPicPr>
      </xdr:nvPicPr>
      <xdr:blipFill>
        <a:blip r:embed="rId277"/>
        <a:stretch>
          <a:fillRect/>
        </a:stretch>
      </xdr:blipFill>
      <xdr:spPr>
        <a:xfrm>
          <a:off x="7781925" y="47872015"/>
          <a:ext cx="504825" cy="759460"/>
        </a:xfrm>
        <a:prstGeom prst="rect">
          <a:avLst/>
        </a:prstGeom>
      </xdr:spPr>
    </xdr:pic>
  </etc:cellImage>
  <etc:cellImage>
    <xdr:pic>
      <xdr:nvPicPr>
        <xdr:cNvPr id="417" name="ID_1DF2A332030040448EA50E02DA7E4244"/>
        <xdr:cNvPicPr>
          <a:picLocks noChangeAspect="1"/>
        </xdr:cNvPicPr>
      </xdr:nvPicPr>
      <xdr:blipFill>
        <a:blip r:embed="rId278"/>
        <a:stretch>
          <a:fillRect/>
        </a:stretch>
      </xdr:blipFill>
      <xdr:spPr>
        <a:xfrm>
          <a:off x="7591425" y="48928020"/>
          <a:ext cx="923925" cy="669290"/>
        </a:xfrm>
        <a:prstGeom prst="rect">
          <a:avLst/>
        </a:prstGeom>
      </xdr:spPr>
    </xdr:pic>
  </etc:cellImage>
  <etc:cellImage>
    <xdr:pic>
      <xdr:nvPicPr>
        <xdr:cNvPr id="418" name="ID_A2FBEC8123FC4B70A670C001235CB39E"/>
        <xdr:cNvPicPr>
          <a:picLocks noChangeAspect="1"/>
        </xdr:cNvPicPr>
      </xdr:nvPicPr>
      <xdr:blipFill>
        <a:blip r:embed="rId279"/>
        <a:stretch>
          <a:fillRect/>
        </a:stretch>
      </xdr:blipFill>
      <xdr:spPr>
        <a:xfrm>
          <a:off x="7600950" y="49695100"/>
          <a:ext cx="737235" cy="877570"/>
        </a:xfrm>
        <a:prstGeom prst="rect">
          <a:avLst/>
        </a:prstGeom>
      </xdr:spPr>
    </xdr:pic>
  </etc:cellImage>
  <etc:cellImage>
    <xdr:pic>
      <xdr:nvPicPr>
        <xdr:cNvPr id="419" name="ID_8D980B6FD7774C8D9597722EB0CBEF24"/>
        <xdr:cNvPicPr>
          <a:picLocks noChangeAspect="1"/>
        </xdr:cNvPicPr>
      </xdr:nvPicPr>
      <xdr:blipFill>
        <a:blip r:embed="rId280"/>
        <a:stretch>
          <a:fillRect/>
        </a:stretch>
      </xdr:blipFill>
      <xdr:spPr>
        <a:xfrm>
          <a:off x="7715250" y="50469800"/>
          <a:ext cx="444500" cy="853440"/>
        </a:xfrm>
        <a:prstGeom prst="rect">
          <a:avLst/>
        </a:prstGeom>
      </xdr:spPr>
    </xdr:pic>
  </etc:cellImage>
  <etc:cellImage>
    <xdr:pic>
      <xdr:nvPicPr>
        <xdr:cNvPr id="420" name="ID_F194DC1DCF204FB683E888A2CFFA1F16"/>
        <xdr:cNvPicPr>
          <a:picLocks noChangeAspect="1"/>
        </xdr:cNvPicPr>
      </xdr:nvPicPr>
      <xdr:blipFill>
        <a:blip r:embed="rId281"/>
        <a:stretch>
          <a:fillRect/>
        </a:stretch>
      </xdr:blipFill>
      <xdr:spPr>
        <a:xfrm>
          <a:off x="7772400" y="51396900"/>
          <a:ext cx="444500" cy="762000"/>
        </a:xfrm>
        <a:prstGeom prst="rect">
          <a:avLst/>
        </a:prstGeom>
      </xdr:spPr>
    </xdr:pic>
  </etc:cellImage>
  <etc:cellImage>
    <xdr:pic>
      <xdr:nvPicPr>
        <xdr:cNvPr id="421" name="ID_55E94F86018D4DD3BC426F072DFE50D1"/>
        <xdr:cNvPicPr>
          <a:picLocks noChangeAspect="1"/>
        </xdr:cNvPicPr>
      </xdr:nvPicPr>
      <xdr:blipFill>
        <a:blip r:embed="rId282"/>
        <a:stretch>
          <a:fillRect/>
        </a:stretch>
      </xdr:blipFill>
      <xdr:spPr>
        <a:xfrm>
          <a:off x="7524750" y="52503070"/>
          <a:ext cx="1085850" cy="535305"/>
        </a:xfrm>
        <a:prstGeom prst="rect">
          <a:avLst/>
        </a:prstGeom>
      </xdr:spPr>
    </xdr:pic>
  </etc:cellImage>
  <etc:cellImage>
    <xdr:pic>
      <xdr:nvPicPr>
        <xdr:cNvPr id="422" name="ID_C661BDB37B7E478D80E0E594449825CF"/>
        <xdr:cNvPicPr>
          <a:picLocks noChangeAspect="1"/>
        </xdr:cNvPicPr>
      </xdr:nvPicPr>
      <xdr:blipFill>
        <a:blip r:embed="rId283"/>
        <a:stretch>
          <a:fillRect/>
        </a:stretch>
      </xdr:blipFill>
      <xdr:spPr>
        <a:xfrm>
          <a:off x="7629525" y="53193315"/>
          <a:ext cx="695325" cy="699770"/>
        </a:xfrm>
        <a:prstGeom prst="rect">
          <a:avLst/>
        </a:prstGeom>
      </xdr:spPr>
    </xdr:pic>
  </etc:cellImage>
  <etc:cellImage>
    <xdr:pic>
      <xdr:nvPicPr>
        <xdr:cNvPr id="423" name="ID_1D0A5D4D77F54877836755CEFE6477B4"/>
        <xdr:cNvPicPr>
          <a:picLocks noChangeAspect="1"/>
        </xdr:cNvPicPr>
      </xdr:nvPicPr>
      <xdr:blipFill>
        <a:blip r:embed="rId284"/>
        <a:stretch>
          <a:fillRect/>
        </a:stretch>
      </xdr:blipFill>
      <xdr:spPr>
        <a:xfrm>
          <a:off x="7553325" y="54164865"/>
          <a:ext cx="933450" cy="702310"/>
        </a:xfrm>
        <a:prstGeom prst="rect">
          <a:avLst/>
        </a:prstGeom>
      </xdr:spPr>
    </xdr:pic>
  </etc:cellImage>
  <etc:cellImage>
    <xdr:pic>
      <xdr:nvPicPr>
        <xdr:cNvPr id="424" name="ID_CE08C0F7EF0B4C509522CFD5CFDDFDE1"/>
        <xdr:cNvPicPr>
          <a:picLocks noChangeAspect="1"/>
        </xdr:cNvPicPr>
      </xdr:nvPicPr>
      <xdr:blipFill>
        <a:blip r:embed="rId285"/>
        <a:stretch>
          <a:fillRect/>
        </a:stretch>
      </xdr:blipFill>
      <xdr:spPr>
        <a:xfrm>
          <a:off x="7620000" y="54939565"/>
          <a:ext cx="742950" cy="785495"/>
        </a:xfrm>
        <a:prstGeom prst="rect">
          <a:avLst/>
        </a:prstGeom>
      </xdr:spPr>
    </xdr:pic>
  </etc:cellImage>
  <etc:cellImage>
    <xdr:pic>
      <xdr:nvPicPr>
        <xdr:cNvPr id="425" name="ID_82AE9272116E4CC48CDE7B9EB2F77CD0"/>
        <xdr:cNvPicPr>
          <a:picLocks noChangeAspect="1"/>
        </xdr:cNvPicPr>
      </xdr:nvPicPr>
      <xdr:blipFill>
        <a:blip r:embed="rId286"/>
        <a:stretch>
          <a:fillRect/>
        </a:stretch>
      </xdr:blipFill>
      <xdr:spPr>
        <a:xfrm>
          <a:off x="7591425" y="56057800"/>
          <a:ext cx="914400" cy="515620"/>
        </a:xfrm>
        <a:prstGeom prst="rect">
          <a:avLst/>
        </a:prstGeom>
      </xdr:spPr>
    </xdr:pic>
  </etc:cellImage>
  <etc:cellImage>
    <xdr:pic>
      <xdr:nvPicPr>
        <xdr:cNvPr id="426" name="ID_C3B34DFC6560492A99133DE5AE1A6EEF"/>
        <xdr:cNvPicPr>
          <a:picLocks noChangeAspect="1"/>
        </xdr:cNvPicPr>
      </xdr:nvPicPr>
      <xdr:blipFill>
        <a:blip r:embed="rId287"/>
        <a:stretch>
          <a:fillRect/>
        </a:stretch>
      </xdr:blipFill>
      <xdr:spPr>
        <a:xfrm>
          <a:off x="7534275" y="56812815"/>
          <a:ext cx="1038225" cy="496570"/>
        </a:xfrm>
        <a:prstGeom prst="rect">
          <a:avLst/>
        </a:prstGeom>
      </xdr:spPr>
    </xdr:pic>
  </etc:cellImage>
  <etc:cellImage>
    <xdr:pic>
      <xdr:nvPicPr>
        <xdr:cNvPr id="427" name="ID_1B1337ED23AD4F61B1DBAC653F1C218D"/>
        <xdr:cNvPicPr>
          <a:picLocks noChangeAspect="1"/>
        </xdr:cNvPicPr>
      </xdr:nvPicPr>
      <xdr:blipFill>
        <a:blip r:embed="rId288"/>
        <a:stretch>
          <a:fillRect/>
        </a:stretch>
      </xdr:blipFill>
      <xdr:spPr>
        <a:xfrm>
          <a:off x="7667625" y="57600850"/>
          <a:ext cx="627380" cy="792480"/>
        </a:xfrm>
        <a:prstGeom prst="rect">
          <a:avLst/>
        </a:prstGeom>
      </xdr:spPr>
    </xdr:pic>
  </etc:cellImage>
  <etc:cellImage>
    <xdr:pic>
      <xdr:nvPicPr>
        <xdr:cNvPr id="428" name="ID_4EA9190D23DE4BB4B44F6DD49518E178"/>
        <xdr:cNvPicPr>
          <a:picLocks noChangeAspect="1"/>
        </xdr:cNvPicPr>
      </xdr:nvPicPr>
      <xdr:blipFill>
        <a:blip r:embed="rId289"/>
        <a:stretch>
          <a:fillRect/>
        </a:stretch>
      </xdr:blipFill>
      <xdr:spPr>
        <a:xfrm>
          <a:off x="7753350" y="58566050"/>
          <a:ext cx="548640" cy="743585"/>
        </a:xfrm>
        <a:prstGeom prst="rect">
          <a:avLst/>
        </a:prstGeom>
      </xdr:spPr>
    </xdr:pic>
  </etc:cellImage>
  <etc:cellImage>
    <xdr:pic>
      <xdr:nvPicPr>
        <xdr:cNvPr id="429" name="ID_804E3DDEF7E84B99AFF32AE4919298DF"/>
        <xdr:cNvPicPr>
          <a:picLocks noChangeAspect="1"/>
        </xdr:cNvPicPr>
      </xdr:nvPicPr>
      <xdr:blipFill>
        <a:blip r:embed="rId290"/>
        <a:stretch>
          <a:fillRect/>
        </a:stretch>
      </xdr:blipFill>
      <xdr:spPr>
        <a:xfrm>
          <a:off x="7724775" y="59378850"/>
          <a:ext cx="548640" cy="847090"/>
        </a:xfrm>
        <a:prstGeom prst="rect">
          <a:avLst/>
        </a:prstGeom>
      </xdr:spPr>
    </xdr:pic>
  </etc:cellImage>
  <etc:cellImage>
    <xdr:pic>
      <xdr:nvPicPr>
        <xdr:cNvPr id="430" name="ID_C1BFEDA83AF64737B78FA39F37946145"/>
        <xdr:cNvPicPr>
          <a:picLocks noChangeAspect="1"/>
        </xdr:cNvPicPr>
      </xdr:nvPicPr>
      <xdr:blipFill>
        <a:blip r:embed="rId291"/>
        <a:stretch>
          <a:fillRect/>
        </a:stretch>
      </xdr:blipFill>
      <xdr:spPr>
        <a:xfrm>
          <a:off x="7896225" y="60296425"/>
          <a:ext cx="225425" cy="1011555"/>
        </a:xfrm>
        <a:prstGeom prst="rect">
          <a:avLst/>
        </a:prstGeom>
      </xdr:spPr>
    </xdr:pic>
  </etc:cellImage>
  <etc:cellImage>
    <xdr:pic>
      <xdr:nvPicPr>
        <xdr:cNvPr id="431" name="ID_8C28D97C3BF744F191C279111CF1720D"/>
        <xdr:cNvPicPr>
          <a:picLocks noChangeAspect="1"/>
        </xdr:cNvPicPr>
      </xdr:nvPicPr>
      <xdr:blipFill>
        <a:blip r:embed="rId292"/>
        <a:stretch>
          <a:fillRect/>
        </a:stretch>
      </xdr:blipFill>
      <xdr:spPr>
        <a:xfrm>
          <a:off x="7667625" y="61294645"/>
          <a:ext cx="828675" cy="575945"/>
        </a:xfrm>
        <a:prstGeom prst="rect">
          <a:avLst/>
        </a:prstGeom>
      </xdr:spPr>
    </xdr:pic>
  </etc:cellImage>
  <etc:cellImage>
    <xdr:pic>
      <xdr:nvPicPr>
        <xdr:cNvPr id="432" name="ID_4AF4DC0FDF4240FF94492CF22DF184AE"/>
        <xdr:cNvPicPr>
          <a:picLocks noChangeAspect="1"/>
        </xdr:cNvPicPr>
      </xdr:nvPicPr>
      <xdr:blipFill>
        <a:blip r:embed="rId293"/>
        <a:stretch>
          <a:fillRect/>
        </a:stretch>
      </xdr:blipFill>
      <xdr:spPr>
        <a:xfrm>
          <a:off x="7600950" y="62093475"/>
          <a:ext cx="762635" cy="549275"/>
        </a:xfrm>
        <a:prstGeom prst="rect">
          <a:avLst/>
        </a:prstGeom>
      </xdr:spPr>
    </xdr:pic>
  </etc:cellImage>
  <etc:cellImage>
    <xdr:pic>
      <xdr:nvPicPr>
        <xdr:cNvPr id="433" name="ID_F8FDCA8A731946BEB722333C4F80BEDA"/>
        <xdr:cNvPicPr>
          <a:picLocks noChangeAspect="1"/>
        </xdr:cNvPicPr>
      </xdr:nvPicPr>
      <xdr:blipFill>
        <a:blip r:embed="rId294"/>
        <a:stretch>
          <a:fillRect/>
        </a:stretch>
      </xdr:blipFill>
      <xdr:spPr>
        <a:xfrm>
          <a:off x="7553325" y="63030735"/>
          <a:ext cx="895350" cy="800735"/>
        </a:xfrm>
        <a:prstGeom prst="rect">
          <a:avLst/>
        </a:prstGeom>
      </xdr:spPr>
    </xdr:pic>
  </etc:cellImage>
  <etc:cellImage>
    <xdr:pic>
      <xdr:nvPicPr>
        <xdr:cNvPr id="434" name="ID_5FCE5699A27C4396AF96CA76F8A9D185"/>
        <xdr:cNvPicPr>
          <a:picLocks noChangeAspect="1"/>
        </xdr:cNvPicPr>
      </xdr:nvPicPr>
      <xdr:blipFill>
        <a:blip r:embed="rId295"/>
        <a:stretch>
          <a:fillRect/>
        </a:stretch>
      </xdr:blipFill>
      <xdr:spPr>
        <a:xfrm>
          <a:off x="7762875" y="63848615"/>
          <a:ext cx="371475" cy="874395"/>
        </a:xfrm>
        <a:prstGeom prst="rect">
          <a:avLst/>
        </a:prstGeom>
      </xdr:spPr>
    </xdr:pic>
  </etc:cellImage>
  <etc:cellImage>
    <xdr:pic>
      <xdr:nvPicPr>
        <xdr:cNvPr id="435" name="ID_8FE4090A83984DE98DF9E42164F34478" descr="氧气瓶"/>
        <xdr:cNvPicPr>
          <a:picLocks noChangeAspect="1" noChangeArrowheads="1"/>
        </xdr:cNvPicPr>
      </xdr:nvPicPr>
      <xdr:blipFill>
        <a:blip r:embed="rId296" cstate="print">
          <a:extLst>
            <a:ext uri="{28A0092B-C50C-407E-A947-70E740481C1C}">
              <a14:useLocalDpi xmlns:a14="http://schemas.microsoft.com/office/drawing/2010/main" val="0"/>
            </a:ext>
          </a:extLst>
        </a:blip>
        <a:srcRect/>
        <a:stretch>
          <a:fillRect/>
        </a:stretch>
      </xdr:blipFill>
      <xdr:spPr>
        <a:xfrm>
          <a:off x="7848600" y="64693800"/>
          <a:ext cx="46228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436" name="ID_3632F209EF574FF496FAB2ADBB43F5F8" descr="pe手套"/>
        <xdr:cNvPicPr>
          <a:picLocks noChangeAspect="1" noChangeArrowheads="1"/>
        </xdr:cNvPicPr>
      </xdr:nvPicPr>
      <xdr:blipFill>
        <a:blip r:embed="rId297" cstate="print">
          <a:extLst>
            <a:ext uri="{28A0092B-C50C-407E-A947-70E740481C1C}">
              <a14:useLocalDpi xmlns:a14="http://schemas.microsoft.com/office/drawing/2010/main" val="0"/>
            </a:ext>
          </a:extLst>
        </a:blip>
        <a:srcRect/>
        <a:stretch>
          <a:fillRect/>
        </a:stretch>
      </xdr:blipFill>
      <xdr:spPr>
        <a:xfrm>
          <a:off x="7620000" y="65655190"/>
          <a:ext cx="819150"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437" name="ID_243F33EB08644841A115A259BC9A38F7"/>
        <xdr:cNvPicPr>
          <a:picLocks noChangeAspect="1" noChangeArrowheads="1"/>
        </xdr:cNvPicPr>
      </xdr:nvPicPr>
      <xdr:blipFill>
        <a:blip r:embed="rId298" cstate="print">
          <a:extLst>
            <a:ext uri="{28A0092B-C50C-407E-A947-70E740481C1C}">
              <a14:useLocalDpi xmlns:a14="http://schemas.microsoft.com/office/drawing/2010/main" val="0"/>
            </a:ext>
          </a:extLst>
        </a:blip>
        <a:srcRect/>
        <a:stretch>
          <a:fillRect/>
        </a:stretch>
      </xdr:blipFill>
      <xdr:spPr>
        <a:xfrm>
          <a:off x="7715250" y="66495930"/>
          <a:ext cx="619125" cy="59499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38" name="ID_05599D7E6E5645E894C93D87461327EC" descr="口罩"/>
        <xdr:cNvPicPr>
          <a:picLocks noChangeAspect="1" noChangeArrowheads="1"/>
        </xdr:cNvPicPr>
      </xdr:nvPicPr>
      <xdr:blipFill>
        <a:blip r:embed="rId299" cstate="print">
          <a:extLst>
            <a:ext uri="{28A0092B-C50C-407E-A947-70E740481C1C}">
              <a14:useLocalDpi xmlns:a14="http://schemas.microsoft.com/office/drawing/2010/main" val="0"/>
            </a:ext>
          </a:extLst>
        </a:blip>
        <a:srcRect/>
        <a:stretch>
          <a:fillRect/>
        </a:stretch>
      </xdr:blipFill>
      <xdr:spPr>
        <a:xfrm rot="16200000">
          <a:off x="7772400" y="67341115"/>
          <a:ext cx="542925" cy="715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439" name="ID_765E76E59E524823BC9232DCF73BE171" descr="凝胶"/>
        <xdr:cNvPicPr>
          <a:picLocks noChangeAspect="1" noChangeArrowheads="1"/>
        </xdr:cNvPicPr>
      </xdr:nvPicPr>
      <xdr:blipFill>
        <a:blip r:embed="rId300" cstate="print">
          <a:extLst>
            <a:ext uri="{28A0092B-C50C-407E-A947-70E740481C1C}">
              <a14:useLocalDpi xmlns:a14="http://schemas.microsoft.com/office/drawing/2010/main" val="0"/>
            </a:ext>
          </a:extLst>
        </a:blip>
        <a:srcRect/>
        <a:stretch>
          <a:fillRect/>
        </a:stretch>
      </xdr:blipFill>
      <xdr:spPr>
        <a:xfrm flipH="1">
          <a:off x="7772400" y="68297425"/>
          <a:ext cx="5524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440" name="ID_A69B0C61FF39426683D91771EC19F98A"/>
        <xdr:cNvPicPr>
          <a:picLocks noChangeAspect="1"/>
        </xdr:cNvPicPr>
      </xdr:nvPicPr>
      <xdr:blipFill>
        <a:blip r:embed="rId301"/>
        <a:stretch>
          <a:fillRect/>
        </a:stretch>
      </xdr:blipFill>
      <xdr:spPr>
        <a:xfrm>
          <a:off x="7581900" y="69272150"/>
          <a:ext cx="901700" cy="743585"/>
        </a:xfrm>
        <a:prstGeom prst="rect">
          <a:avLst/>
        </a:prstGeom>
      </xdr:spPr>
    </xdr:pic>
  </etc:cellImage>
  <etc:cellImage>
    <xdr:pic>
      <xdr:nvPicPr>
        <xdr:cNvPr id="441" name="ID_DBF21D2E220E4FB7876E2FCBC1D70777"/>
        <xdr:cNvPicPr>
          <a:picLocks noChangeAspect="1"/>
        </xdr:cNvPicPr>
      </xdr:nvPicPr>
      <xdr:blipFill>
        <a:blip r:embed="rId302"/>
        <a:stretch>
          <a:fillRect/>
        </a:stretch>
      </xdr:blipFill>
      <xdr:spPr>
        <a:xfrm>
          <a:off x="7667625" y="70083045"/>
          <a:ext cx="666750" cy="775970"/>
        </a:xfrm>
        <a:prstGeom prst="rect">
          <a:avLst/>
        </a:prstGeom>
      </xdr:spPr>
    </xdr:pic>
  </etc:cellImage>
  <etc:cellImage>
    <xdr:pic>
      <xdr:nvPicPr>
        <xdr:cNvPr id="442" name="ID_E41AF1EDD07A4E9B90A363032DD02076"/>
        <xdr:cNvPicPr>
          <a:picLocks noChangeAspect="1"/>
        </xdr:cNvPicPr>
      </xdr:nvPicPr>
      <xdr:blipFill>
        <a:blip r:embed="rId303"/>
        <a:stretch>
          <a:fillRect/>
        </a:stretch>
      </xdr:blipFill>
      <xdr:spPr>
        <a:xfrm>
          <a:off x="7534275" y="71224140"/>
          <a:ext cx="866775" cy="176530"/>
        </a:xfrm>
        <a:prstGeom prst="rect">
          <a:avLst/>
        </a:prstGeom>
      </xdr:spPr>
    </xdr:pic>
  </etc:cellImage>
  <etc:cellImage>
    <xdr:pic>
      <xdr:nvPicPr>
        <xdr:cNvPr id="443" name="ID_CE65451088AC465C8BA214EB4244AEB4"/>
        <xdr:cNvPicPr>
          <a:picLocks noChangeAspect="1"/>
        </xdr:cNvPicPr>
      </xdr:nvPicPr>
      <xdr:blipFill>
        <a:blip r:embed="rId304"/>
        <a:stretch>
          <a:fillRect/>
        </a:stretch>
      </xdr:blipFill>
      <xdr:spPr>
        <a:xfrm>
          <a:off x="7715250" y="71897240"/>
          <a:ext cx="504825" cy="673100"/>
        </a:xfrm>
        <a:prstGeom prst="rect">
          <a:avLst/>
        </a:prstGeom>
      </xdr:spPr>
    </xdr:pic>
  </etc:cellImage>
  <etc:cellImage>
    <xdr:pic>
      <xdr:nvPicPr>
        <xdr:cNvPr id="444" name="ID_DE4BB589E87B4504B417DC9E1CD148B2"/>
        <xdr:cNvPicPr>
          <a:picLocks noChangeAspect="1"/>
        </xdr:cNvPicPr>
      </xdr:nvPicPr>
      <xdr:blipFill>
        <a:blip r:embed="rId305"/>
        <a:stretch>
          <a:fillRect/>
        </a:stretch>
      </xdr:blipFill>
      <xdr:spPr>
        <a:xfrm>
          <a:off x="7743825" y="72821165"/>
          <a:ext cx="457200" cy="609600"/>
        </a:xfrm>
        <a:prstGeom prst="rect">
          <a:avLst/>
        </a:prstGeom>
      </xdr:spPr>
    </xdr:pic>
  </etc:cellImage>
  <etc:cellImage>
    <xdr:pic>
      <xdr:nvPicPr>
        <xdr:cNvPr id="445" name="ID_5E2284AAC5F047EE9F57F2EDCCE4292B"/>
        <xdr:cNvPicPr>
          <a:picLocks noChangeAspect="1"/>
        </xdr:cNvPicPr>
      </xdr:nvPicPr>
      <xdr:blipFill>
        <a:blip r:embed="rId306"/>
        <a:stretch>
          <a:fillRect/>
        </a:stretch>
      </xdr:blipFill>
      <xdr:spPr>
        <a:xfrm>
          <a:off x="7724775" y="73624440"/>
          <a:ext cx="523875" cy="697230"/>
        </a:xfrm>
        <a:prstGeom prst="rect">
          <a:avLst/>
        </a:prstGeom>
      </xdr:spPr>
    </xdr:pic>
  </etc:cellImage>
  <etc:cellImage>
    <xdr:pic>
      <xdr:nvPicPr>
        <xdr:cNvPr id="446" name="ID_E5B7473A1EF542489B4E45887491C36F"/>
        <xdr:cNvPicPr>
          <a:picLocks noChangeAspect="1"/>
        </xdr:cNvPicPr>
      </xdr:nvPicPr>
      <xdr:blipFill>
        <a:blip r:embed="rId307"/>
        <a:stretch>
          <a:fillRect/>
        </a:stretch>
      </xdr:blipFill>
      <xdr:spPr>
        <a:xfrm>
          <a:off x="7610475" y="74470895"/>
          <a:ext cx="876300" cy="662940"/>
        </a:xfrm>
        <a:prstGeom prst="rect">
          <a:avLst/>
        </a:prstGeom>
      </xdr:spPr>
    </xdr:pic>
  </etc:cellImage>
  <etc:cellImage>
    <xdr:pic>
      <xdr:nvPicPr>
        <xdr:cNvPr id="447" name="ID_2FACA19EAD974834872A1A8801CDAC83"/>
        <xdr:cNvPicPr>
          <a:picLocks noChangeAspect="1"/>
        </xdr:cNvPicPr>
      </xdr:nvPicPr>
      <xdr:blipFill>
        <a:blip r:embed="rId308"/>
        <a:stretch>
          <a:fillRect/>
        </a:stretch>
      </xdr:blipFill>
      <xdr:spPr>
        <a:xfrm>
          <a:off x="7562850" y="75645010"/>
          <a:ext cx="933450" cy="518795"/>
        </a:xfrm>
        <a:prstGeom prst="rect">
          <a:avLst/>
        </a:prstGeom>
      </xdr:spPr>
    </xdr:pic>
  </etc:cellImage>
  <etc:cellImage>
    <xdr:pic>
      <xdr:nvPicPr>
        <xdr:cNvPr id="448" name="ID_C2069FFB0F7E438883C9FD24A0C30476"/>
        <xdr:cNvPicPr>
          <a:picLocks noChangeAspect="1"/>
        </xdr:cNvPicPr>
      </xdr:nvPicPr>
      <xdr:blipFill>
        <a:blip r:embed="rId309"/>
        <a:stretch>
          <a:fillRect/>
        </a:stretch>
      </xdr:blipFill>
      <xdr:spPr>
        <a:xfrm>
          <a:off x="7600950" y="76297790"/>
          <a:ext cx="723900" cy="796290"/>
        </a:xfrm>
        <a:prstGeom prst="rect">
          <a:avLst/>
        </a:prstGeom>
      </xdr:spPr>
    </xdr:pic>
  </etc:cellImage>
  <etc:cellImage>
    <xdr:pic>
      <xdr:nvPicPr>
        <xdr:cNvPr id="449" name="ID_AB35752D698842299607EF18E8CF866C"/>
        <xdr:cNvPicPr>
          <a:picLocks noChangeAspect="1"/>
        </xdr:cNvPicPr>
      </xdr:nvPicPr>
      <xdr:blipFill>
        <a:blip r:embed="rId310"/>
        <a:stretch>
          <a:fillRect/>
        </a:stretch>
      </xdr:blipFill>
      <xdr:spPr>
        <a:xfrm>
          <a:off x="7677150" y="77245845"/>
          <a:ext cx="619125" cy="831215"/>
        </a:xfrm>
        <a:prstGeom prst="rect">
          <a:avLst/>
        </a:prstGeom>
      </xdr:spPr>
    </xdr:pic>
  </etc:cellImage>
  <etc:cellImage>
    <xdr:pic>
      <xdr:nvPicPr>
        <xdr:cNvPr id="450" name="ID_04C1F5EB0B3C4864A6AF512A2EAC25E2"/>
        <xdr:cNvPicPr>
          <a:picLocks noChangeAspect="1"/>
        </xdr:cNvPicPr>
      </xdr:nvPicPr>
      <xdr:blipFill>
        <a:blip r:embed="rId311"/>
        <a:stretch>
          <a:fillRect/>
        </a:stretch>
      </xdr:blipFill>
      <xdr:spPr>
        <a:xfrm>
          <a:off x="7562850" y="78200250"/>
          <a:ext cx="874395" cy="581025"/>
        </a:xfrm>
        <a:prstGeom prst="rect">
          <a:avLst/>
        </a:prstGeom>
      </xdr:spPr>
    </xdr:pic>
  </etc:cellImage>
  <etc:cellImage>
    <xdr:pic>
      <xdr:nvPicPr>
        <xdr:cNvPr id="451" name="ID_1863B787B00C4C42AD94EA898E837CD7"/>
        <xdr:cNvPicPr>
          <a:picLocks noChangeAspect="1"/>
        </xdr:cNvPicPr>
      </xdr:nvPicPr>
      <xdr:blipFill>
        <a:blip r:embed="rId312"/>
        <a:stretch>
          <a:fillRect/>
        </a:stretch>
      </xdr:blipFill>
      <xdr:spPr>
        <a:xfrm>
          <a:off x="7620000" y="78960980"/>
          <a:ext cx="695325" cy="723265"/>
        </a:xfrm>
        <a:prstGeom prst="rect">
          <a:avLst/>
        </a:prstGeom>
      </xdr:spPr>
    </xdr:pic>
  </etc:cellImage>
  <etc:cellImage>
    <xdr:pic>
      <xdr:nvPicPr>
        <xdr:cNvPr id="452" name="ID_E677F57F27E24C81B1D211E0BAB130A8"/>
        <xdr:cNvPicPr>
          <a:picLocks noChangeAspect="1"/>
        </xdr:cNvPicPr>
      </xdr:nvPicPr>
      <xdr:blipFill>
        <a:blip r:embed="rId313"/>
        <a:stretch>
          <a:fillRect/>
        </a:stretch>
      </xdr:blipFill>
      <xdr:spPr>
        <a:xfrm>
          <a:off x="7496175" y="80013810"/>
          <a:ext cx="962025" cy="488315"/>
        </a:xfrm>
        <a:prstGeom prst="rect">
          <a:avLst/>
        </a:prstGeom>
      </xdr:spPr>
    </xdr:pic>
  </etc:cellImage>
  <etc:cellImage>
    <xdr:pic>
      <xdr:nvPicPr>
        <xdr:cNvPr id="453" name="ID_BCBA1E95BD414E96AB812B4DD678CA06"/>
        <xdr:cNvPicPr>
          <a:picLocks noChangeAspect="1"/>
        </xdr:cNvPicPr>
      </xdr:nvPicPr>
      <xdr:blipFill>
        <a:blip r:embed="rId314"/>
        <a:stretch>
          <a:fillRect/>
        </a:stretch>
      </xdr:blipFill>
      <xdr:spPr>
        <a:xfrm>
          <a:off x="7486650" y="80686275"/>
          <a:ext cx="895985" cy="713105"/>
        </a:xfrm>
        <a:prstGeom prst="rect">
          <a:avLst/>
        </a:prstGeom>
      </xdr:spPr>
    </xdr:pic>
  </etc:cellImage>
  <etc:cellImage>
    <xdr:pic>
      <xdr:nvPicPr>
        <xdr:cNvPr id="368" name="ID_ABE49645686946669AF83082D5FBFAF4"/>
        <xdr:cNvPicPr>
          <a:picLocks noChangeAspect="1"/>
        </xdr:cNvPicPr>
      </xdr:nvPicPr>
      <xdr:blipFill>
        <a:blip r:embed="rId315"/>
        <a:stretch>
          <a:fillRect/>
        </a:stretch>
      </xdr:blipFill>
      <xdr:spPr>
        <a:xfrm>
          <a:off x="9210675" y="673100"/>
          <a:ext cx="774065" cy="883920"/>
        </a:xfrm>
        <a:prstGeom prst="rect">
          <a:avLst/>
        </a:prstGeom>
      </xdr:spPr>
    </xdr:pic>
  </etc:cellImage>
  <etc:cellImage>
    <xdr:pic>
      <xdr:nvPicPr>
        <xdr:cNvPr id="413" name="ID_3344C1337DAF4CAD909089779D35D454"/>
        <xdr:cNvPicPr>
          <a:picLocks noChangeAspect="1"/>
        </xdr:cNvPicPr>
      </xdr:nvPicPr>
      <xdr:blipFill>
        <a:blip r:embed="rId316"/>
        <a:stretch>
          <a:fillRect/>
        </a:stretch>
      </xdr:blipFill>
      <xdr:spPr>
        <a:xfrm>
          <a:off x="9153525" y="1289050"/>
          <a:ext cx="840740" cy="615315"/>
        </a:xfrm>
        <a:prstGeom prst="rect">
          <a:avLst/>
        </a:prstGeom>
      </xdr:spPr>
    </xdr:pic>
  </etc:cellImage>
  <etc:cellImage>
    <xdr:pic>
      <xdr:nvPicPr>
        <xdr:cNvPr id="454" name="ID_7943E36541354753BBEAC4E9E5BE89E9"/>
        <xdr:cNvPicPr>
          <a:picLocks noChangeAspect="1"/>
        </xdr:cNvPicPr>
      </xdr:nvPicPr>
      <xdr:blipFill>
        <a:blip r:embed="rId317"/>
        <a:stretch>
          <a:fillRect/>
        </a:stretch>
      </xdr:blipFill>
      <xdr:spPr>
        <a:xfrm>
          <a:off x="9210675" y="1962150"/>
          <a:ext cx="596900" cy="706755"/>
        </a:xfrm>
        <a:prstGeom prst="rect">
          <a:avLst/>
        </a:prstGeom>
      </xdr:spPr>
    </xdr:pic>
  </etc:cellImage>
  <etc:cellImage>
    <xdr:pic>
      <xdr:nvPicPr>
        <xdr:cNvPr id="456" name="ID_EB79C5ADF32B4185B8E60437738C5506"/>
        <xdr:cNvPicPr>
          <a:picLocks noChangeAspect="1"/>
        </xdr:cNvPicPr>
      </xdr:nvPicPr>
      <xdr:blipFill>
        <a:blip r:embed="rId318"/>
        <a:stretch>
          <a:fillRect/>
        </a:stretch>
      </xdr:blipFill>
      <xdr:spPr>
        <a:xfrm>
          <a:off x="9372600" y="2559050"/>
          <a:ext cx="457200" cy="981075"/>
        </a:xfrm>
        <a:prstGeom prst="rect">
          <a:avLst/>
        </a:prstGeom>
      </xdr:spPr>
    </xdr:pic>
  </etc:cellImage>
  <etc:cellImage>
    <xdr:pic>
      <xdr:nvPicPr>
        <xdr:cNvPr id="457" name="ID_E3E2B2430E0544CBBD3BDE3D9C3037BD"/>
        <xdr:cNvPicPr>
          <a:picLocks noChangeAspect="1"/>
        </xdr:cNvPicPr>
      </xdr:nvPicPr>
      <xdr:blipFill>
        <a:blip r:embed="rId319"/>
        <a:stretch>
          <a:fillRect/>
        </a:stretch>
      </xdr:blipFill>
      <xdr:spPr>
        <a:xfrm>
          <a:off x="9258300" y="3289300"/>
          <a:ext cx="1042035" cy="609600"/>
        </a:xfrm>
        <a:prstGeom prst="rect">
          <a:avLst/>
        </a:prstGeom>
      </xdr:spPr>
    </xdr:pic>
  </etc:cellImage>
  <etc:cellImage>
    <xdr:pic>
      <xdr:nvPicPr>
        <xdr:cNvPr id="458" name="ID_11F49DBB3B9A42BEAEF4608CC697EF2A"/>
        <xdr:cNvPicPr>
          <a:picLocks noChangeAspect="1"/>
        </xdr:cNvPicPr>
      </xdr:nvPicPr>
      <xdr:blipFill>
        <a:blip r:embed="rId320"/>
        <a:stretch>
          <a:fillRect/>
        </a:stretch>
      </xdr:blipFill>
      <xdr:spPr>
        <a:xfrm>
          <a:off x="9191625" y="4616450"/>
          <a:ext cx="996315" cy="962025"/>
        </a:xfrm>
        <a:prstGeom prst="rect">
          <a:avLst/>
        </a:prstGeom>
      </xdr:spPr>
    </xdr:pic>
  </etc:cellImage>
  <etc:cellImage>
    <xdr:pic>
      <xdr:nvPicPr>
        <xdr:cNvPr id="459" name="ID_B6DF843751B1483FBE705D696CFD3B92"/>
        <xdr:cNvPicPr>
          <a:picLocks noChangeAspect="1"/>
        </xdr:cNvPicPr>
      </xdr:nvPicPr>
      <xdr:blipFill>
        <a:blip r:embed="rId321"/>
        <a:stretch>
          <a:fillRect/>
        </a:stretch>
      </xdr:blipFill>
      <xdr:spPr>
        <a:xfrm>
          <a:off x="9525000" y="6388100"/>
          <a:ext cx="609600" cy="743585"/>
        </a:xfrm>
        <a:prstGeom prst="rect">
          <a:avLst/>
        </a:prstGeom>
      </xdr:spPr>
    </xdr:pic>
  </etc:cellImage>
  <etc:cellImage>
    <xdr:pic>
      <xdr:nvPicPr>
        <xdr:cNvPr id="461" name="ID_915F028736DE4BE5A15E82C116941633"/>
        <xdr:cNvPicPr>
          <a:picLocks noChangeAspect="1"/>
        </xdr:cNvPicPr>
      </xdr:nvPicPr>
      <xdr:blipFill>
        <a:blip r:embed="rId322"/>
        <a:stretch>
          <a:fillRect/>
        </a:stretch>
      </xdr:blipFill>
      <xdr:spPr>
        <a:xfrm>
          <a:off x="9544050" y="7715250"/>
          <a:ext cx="627380" cy="1011555"/>
        </a:xfrm>
        <a:prstGeom prst="rect">
          <a:avLst/>
        </a:prstGeom>
      </xdr:spPr>
    </xdr:pic>
  </etc:cellImage>
  <etc:cellImage>
    <xdr:pic>
      <xdr:nvPicPr>
        <xdr:cNvPr id="462" name="ID_51FB8C1D1795496BA1904B41B08EA40E"/>
        <xdr:cNvPicPr>
          <a:picLocks noChangeAspect="1"/>
        </xdr:cNvPicPr>
      </xdr:nvPicPr>
      <xdr:blipFill>
        <a:blip r:embed="rId323"/>
        <a:stretch>
          <a:fillRect/>
        </a:stretch>
      </xdr:blipFill>
      <xdr:spPr>
        <a:xfrm>
          <a:off x="9315450" y="8645525"/>
          <a:ext cx="1072515" cy="243840"/>
        </a:xfrm>
        <a:prstGeom prst="rect">
          <a:avLst/>
        </a:prstGeom>
      </xdr:spPr>
    </xdr:pic>
  </etc:cellImage>
  <etc:cellImage>
    <xdr:pic>
      <xdr:nvPicPr>
        <xdr:cNvPr id="463" name="ID_88398F7789034EF9866150C0FDCF0EE0"/>
        <xdr:cNvPicPr>
          <a:picLocks noChangeAspect="1"/>
        </xdr:cNvPicPr>
      </xdr:nvPicPr>
      <xdr:blipFill>
        <a:blip r:embed="rId324"/>
        <a:stretch>
          <a:fillRect/>
        </a:stretch>
      </xdr:blipFill>
      <xdr:spPr>
        <a:xfrm>
          <a:off x="9505950" y="8993505"/>
          <a:ext cx="495300" cy="1103630"/>
        </a:xfrm>
        <a:prstGeom prst="rect">
          <a:avLst/>
        </a:prstGeom>
      </xdr:spPr>
    </xdr:pic>
  </etc:cellImage>
  <etc:cellImage>
    <xdr:pic>
      <xdr:nvPicPr>
        <xdr:cNvPr id="464" name="ID_EA8F8068097D4D919F2F8F85F4B0AD8E"/>
        <xdr:cNvPicPr>
          <a:picLocks noChangeAspect="1"/>
        </xdr:cNvPicPr>
      </xdr:nvPicPr>
      <xdr:blipFill>
        <a:blip r:embed="rId325"/>
        <a:stretch>
          <a:fillRect/>
        </a:stretch>
      </xdr:blipFill>
      <xdr:spPr>
        <a:xfrm>
          <a:off x="9420225" y="9782175"/>
          <a:ext cx="987425" cy="457200"/>
        </a:xfrm>
        <a:prstGeom prst="rect">
          <a:avLst/>
        </a:prstGeom>
      </xdr:spPr>
    </xdr:pic>
  </etc:cellImage>
  <etc:cellImage>
    <xdr:pic>
      <xdr:nvPicPr>
        <xdr:cNvPr id="465" name="ID_D1E847D08DC04B49A986E898A9D0B427"/>
        <xdr:cNvPicPr>
          <a:picLocks noChangeAspect="1"/>
        </xdr:cNvPicPr>
      </xdr:nvPicPr>
      <xdr:blipFill>
        <a:blip r:embed="rId326"/>
        <a:stretch>
          <a:fillRect/>
        </a:stretch>
      </xdr:blipFill>
      <xdr:spPr>
        <a:xfrm>
          <a:off x="9362440" y="10579100"/>
          <a:ext cx="1016635" cy="85725"/>
        </a:xfrm>
        <a:prstGeom prst="rect">
          <a:avLst/>
        </a:prstGeom>
      </xdr:spPr>
    </xdr:pic>
  </etc:cellImage>
  <etc:cellImage>
    <xdr:pic>
      <xdr:nvPicPr>
        <xdr:cNvPr id="466" name="ID_11257A8166224FF8BC5047AF650F378E"/>
        <xdr:cNvPicPr>
          <a:picLocks noChangeAspect="1"/>
        </xdr:cNvPicPr>
      </xdr:nvPicPr>
      <xdr:blipFill>
        <a:blip r:embed="rId327"/>
        <a:stretch>
          <a:fillRect/>
        </a:stretch>
      </xdr:blipFill>
      <xdr:spPr>
        <a:xfrm>
          <a:off x="9267825" y="10947400"/>
          <a:ext cx="1314450" cy="994410"/>
        </a:xfrm>
        <a:prstGeom prst="rect">
          <a:avLst/>
        </a:prstGeom>
      </xdr:spPr>
    </xdr:pic>
  </etc:cellImage>
  <etc:cellImage>
    <xdr:pic>
      <xdr:nvPicPr>
        <xdr:cNvPr id="467" name="ID_B6FDEEBBD8714C68AAE01107C63C24D0"/>
        <xdr:cNvPicPr>
          <a:picLocks noChangeAspect="1"/>
        </xdr:cNvPicPr>
      </xdr:nvPicPr>
      <xdr:blipFill>
        <a:blip r:embed="rId328"/>
        <a:stretch>
          <a:fillRect/>
        </a:stretch>
      </xdr:blipFill>
      <xdr:spPr>
        <a:xfrm>
          <a:off x="9239250" y="11572875"/>
          <a:ext cx="1170305" cy="914400"/>
        </a:xfrm>
        <a:prstGeom prst="rect">
          <a:avLst/>
        </a:prstGeom>
      </xdr:spPr>
    </xdr:pic>
  </etc:cellImage>
  <etc:cellImage>
    <xdr:pic>
      <xdr:nvPicPr>
        <xdr:cNvPr id="468" name="ID_77A66670CBBD40B9BF4BA48132031A72"/>
        <xdr:cNvPicPr>
          <a:picLocks noChangeAspect="1"/>
        </xdr:cNvPicPr>
      </xdr:nvPicPr>
      <xdr:blipFill>
        <a:blip r:embed="rId329"/>
        <a:stretch>
          <a:fillRect/>
        </a:stretch>
      </xdr:blipFill>
      <xdr:spPr>
        <a:xfrm>
          <a:off x="9486900" y="12293600"/>
          <a:ext cx="731520" cy="657860"/>
        </a:xfrm>
        <a:prstGeom prst="rect">
          <a:avLst/>
        </a:prstGeom>
      </xdr:spPr>
    </xdr:pic>
  </etc:cellImage>
  <etc:cellImage>
    <xdr:pic>
      <xdr:nvPicPr>
        <xdr:cNvPr id="469" name="ID_6B6E9EA72ADE4FE9A456B99FCC78BCDA"/>
        <xdr:cNvPicPr>
          <a:picLocks noChangeAspect="1"/>
        </xdr:cNvPicPr>
      </xdr:nvPicPr>
      <xdr:blipFill>
        <a:blip r:embed="rId330"/>
        <a:stretch>
          <a:fillRect/>
        </a:stretch>
      </xdr:blipFill>
      <xdr:spPr>
        <a:xfrm>
          <a:off x="9286875" y="12766675"/>
          <a:ext cx="1127760" cy="822960"/>
        </a:xfrm>
        <a:prstGeom prst="rect">
          <a:avLst/>
        </a:prstGeom>
      </xdr:spPr>
    </xdr:pic>
  </etc:cellImage>
  <etc:cellImage>
    <xdr:pic>
      <xdr:nvPicPr>
        <xdr:cNvPr id="470" name="ID_EB6FEC19D69544AC9DF28B431E50429B"/>
        <xdr:cNvPicPr>
          <a:picLocks noChangeAspect="1"/>
        </xdr:cNvPicPr>
      </xdr:nvPicPr>
      <xdr:blipFill>
        <a:blip r:embed="rId331"/>
        <a:stretch>
          <a:fillRect/>
        </a:stretch>
      </xdr:blipFill>
      <xdr:spPr>
        <a:xfrm>
          <a:off x="9382125" y="13496925"/>
          <a:ext cx="792480" cy="718820"/>
        </a:xfrm>
        <a:prstGeom prst="rect">
          <a:avLst/>
        </a:prstGeom>
      </xdr:spPr>
    </xdr:pic>
  </etc:cellImage>
  <etc:cellImage>
    <xdr:pic>
      <xdr:nvPicPr>
        <xdr:cNvPr id="471" name="ID_EC1B6119E2ED4B85801331B428FF75E0"/>
        <xdr:cNvPicPr>
          <a:picLocks noChangeAspect="1"/>
        </xdr:cNvPicPr>
      </xdr:nvPicPr>
      <xdr:blipFill>
        <a:blip r:embed="rId332"/>
        <a:stretch>
          <a:fillRect/>
        </a:stretch>
      </xdr:blipFill>
      <xdr:spPr>
        <a:xfrm>
          <a:off x="9448800" y="14179550"/>
          <a:ext cx="743585" cy="664210"/>
        </a:xfrm>
        <a:prstGeom prst="rect">
          <a:avLst/>
        </a:prstGeom>
      </xdr:spPr>
    </xdr:pic>
  </etc:cellImage>
  <etc:cellImage>
    <xdr:pic>
      <xdr:nvPicPr>
        <xdr:cNvPr id="472" name="ID_B890145B88124C69847E579F2BF9F325"/>
        <xdr:cNvPicPr>
          <a:picLocks noChangeAspect="1" noChangeArrowheads="1"/>
        </xdr:cNvPicPr>
      </xdr:nvPicPr>
      <xdr:blipFill>
        <a:blip r:embed="rId333" cstate="print">
          <a:extLst>
            <a:ext uri="{28A0092B-C50C-407E-A947-70E740481C1C}">
              <a14:useLocalDpi xmlns:a14="http://schemas.microsoft.com/office/drawing/2010/main" val="0"/>
            </a:ext>
          </a:extLst>
        </a:blip>
        <a:srcRect/>
        <a:stretch>
          <a:fillRect/>
        </a:stretch>
      </xdr:blipFill>
      <xdr:spPr>
        <a:xfrm>
          <a:off x="9410700" y="14719935"/>
          <a:ext cx="933450" cy="89471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73" name="ID_FBCDD5BAB01D4AFD86FE62D12D1817DF"/>
        <xdr:cNvPicPr>
          <a:picLocks noChangeAspect="1"/>
        </xdr:cNvPicPr>
      </xdr:nvPicPr>
      <xdr:blipFill>
        <a:blip r:embed="rId334"/>
        <a:stretch>
          <a:fillRect/>
        </a:stretch>
      </xdr:blipFill>
      <xdr:spPr>
        <a:xfrm>
          <a:off x="9229725" y="15378430"/>
          <a:ext cx="1352550" cy="937260"/>
        </a:xfrm>
        <a:prstGeom prst="rect">
          <a:avLst/>
        </a:prstGeom>
      </xdr:spPr>
    </xdr:pic>
  </etc:cellImage>
  <etc:cellImage>
    <xdr:pic>
      <xdr:nvPicPr>
        <xdr:cNvPr id="474" name="ID_3CBA1D199B0F4A4D93B8650CDC209379"/>
        <xdr:cNvPicPr>
          <a:picLocks noChangeAspect="1"/>
        </xdr:cNvPicPr>
      </xdr:nvPicPr>
      <xdr:blipFill>
        <a:blip r:embed="rId335"/>
        <a:stretch>
          <a:fillRect/>
        </a:stretch>
      </xdr:blipFill>
      <xdr:spPr>
        <a:xfrm>
          <a:off x="9448165" y="16193770"/>
          <a:ext cx="800735" cy="767080"/>
        </a:xfrm>
        <a:prstGeom prst="rect">
          <a:avLst/>
        </a:prstGeom>
      </xdr:spPr>
    </xdr:pic>
  </etc:cellImage>
  <etc:cellImage>
    <xdr:pic>
      <xdr:nvPicPr>
        <xdr:cNvPr id="475" name="ID_AE728F704AC04F5A9418631EFE597C14"/>
        <xdr:cNvPicPr>
          <a:picLocks noChangeAspect="1"/>
        </xdr:cNvPicPr>
      </xdr:nvPicPr>
      <xdr:blipFill>
        <a:blip r:embed="rId336"/>
        <a:stretch>
          <a:fillRect/>
        </a:stretch>
      </xdr:blipFill>
      <xdr:spPr>
        <a:xfrm>
          <a:off x="9639300" y="17183100"/>
          <a:ext cx="535940" cy="1090930"/>
        </a:xfrm>
        <a:prstGeom prst="rect">
          <a:avLst/>
        </a:prstGeom>
      </xdr:spPr>
    </xdr:pic>
  </etc:cellImage>
  <etc:cellImage>
    <xdr:pic>
      <xdr:nvPicPr>
        <xdr:cNvPr id="476" name="ID_A2DFEB4CC5144CDD95981EF692C4B57F"/>
        <xdr:cNvPicPr>
          <a:picLocks noChangeAspect="1"/>
        </xdr:cNvPicPr>
      </xdr:nvPicPr>
      <xdr:blipFill>
        <a:blip r:embed="rId337"/>
        <a:stretch>
          <a:fillRect/>
        </a:stretch>
      </xdr:blipFill>
      <xdr:spPr>
        <a:xfrm>
          <a:off x="9544050" y="18453100"/>
          <a:ext cx="584835" cy="786130"/>
        </a:xfrm>
        <a:prstGeom prst="rect">
          <a:avLst/>
        </a:prstGeom>
      </xdr:spPr>
    </xdr:pic>
  </etc:cellImage>
  <etc:cellImage>
    <xdr:pic>
      <xdr:nvPicPr>
        <xdr:cNvPr id="477" name="ID_DCDE573852DB44C882779D6FCD0FBBDE"/>
        <xdr:cNvPicPr>
          <a:picLocks noChangeAspect="1"/>
        </xdr:cNvPicPr>
      </xdr:nvPicPr>
      <xdr:blipFill>
        <a:blip r:embed="rId338"/>
        <a:stretch>
          <a:fillRect/>
        </a:stretch>
      </xdr:blipFill>
      <xdr:spPr>
        <a:xfrm>
          <a:off x="9353550" y="18284825"/>
          <a:ext cx="1011555" cy="280035"/>
        </a:xfrm>
        <a:prstGeom prst="rect">
          <a:avLst/>
        </a:prstGeom>
      </xdr:spPr>
    </xdr:pic>
  </etc:cellImage>
  <etc:cellImage>
    <xdr:pic>
      <xdr:nvPicPr>
        <xdr:cNvPr id="478" name="ID_652A46D59D56463494F02E1B89A5A2D4"/>
        <xdr:cNvPicPr>
          <a:picLocks noChangeAspect="1" noChangeArrowheads="1"/>
        </xdr:cNvPicPr>
      </xdr:nvPicPr>
      <xdr:blipFill>
        <a:blip r:embed="rId339" cstate="print">
          <a:extLst>
            <a:ext uri="{28A0092B-C50C-407E-A947-70E740481C1C}">
              <a14:useLocalDpi xmlns:a14="http://schemas.microsoft.com/office/drawing/2010/main" val="0"/>
            </a:ext>
          </a:extLst>
        </a:blip>
        <a:srcRect/>
        <a:stretch>
          <a:fillRect/>
        </a:stretch>
      </xdr:blipFill>
      <xdr:spPr>
        <a:xfrm>
          <a:off x="9410700" y="19145250"/>
          <a:ext cx="989965" cy="98996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79" name="ID_DD792F0E136F42B08D85F61467D85CB1"/>
        <xdr:cNvPicPr>
          <a:picLocks noChangeAspect="1" noChangeArrowheads="1"/>
        </xdr:cNvPicPr>
      </xdr:nvPicPr>
      <xdr:blipFill>
        <a:blip r:embed="rId340" cstate="print">
          <a:extLst>
            <a:ext uri="{28A0092B-C50C-407E-A947-70E740481C1C}">
              <a14:useLocalDpi xmlns:a14="http://schemas.microsoft.com/office/drawing/2010/main" val="0"/>
            </a:ext>
          </a:extLst>
        </a:blip>
        <a:srcRect/>
        <a:stretch>
          <a:fillRect/>
        </a:stretch>
      </xdr:blipFill>
      <xdr:spPr>
        <a:xfrm>
          <a:off x="9505950" y="19856450"/>
          <a:ext cx="666750" cy="66675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80" name="ID_E0BC0CE1B89941B784185C4B86E4D33C"/>
        <xdr:cNvPicPr>
          <a:picLocks noChangeAspect="1" noChangeArrowheads="1"/>
        </xdr:cNvPicPr>
      </xdr:nvPicPr>
      <xdr:blipFill>
        <a:blip r:embed="rId341" cstate="print">
          <a:extLst>
            <a:ext uri="{28A0092B-C50C-407E-A947-70E740481C1C}">
              <a14:useLocalDpi xmlns:a14="http://schemas.microsoft.com/office/drawing/2010/main" val="0"/>
            </a:ext>
          </a:extLst>
        </a:blip>
        <a:srcRect/>
        <a:stretch>
          <a:fillRect/>
        </a:stretch>
      </xdr:blipFill>
      <xdr:spPr>
        <a:xfrm>
          <a:off x="9515475" y="20491450"/>
          <a:ext cx="685165" cy="68516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81" name="ID_D0B5DBC3823E4DB48CE71367A6C2A399"/>
        <xdr:cNvPicPr>
          <a:picLocks noChangeAspect="1" noChangeArrowheads="1"/>
        </xdr:cNvPicPr>
      </xdr:nvPicPr>
      <xdr:blipFill>
        <a:blip r:embed="rId342" cstate="print">
          <a:extLst>
            <a:ext uri="{28A0092B-C50C-407E-A947-70E740481C1C}">
              <a14:useLocalDpi xmlns:a14="http://schemas.microsoft.com/office/drawing/2010/main" val="0"/>
            </a:ext>
          </a:extLst>
        </a:blip>
        <a:srcRect/>
        <a:stretch>
          <a:fillRect/>
        </a:stretch>
      </xdr:blipFill>
      <xdr:spPr>
        <a:xfrm>
          <a:off x="9801225" y="21021675"/>
          <a:ext cx="565150" cy="67627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82" name="ID_B49D84AD6F9C4DF78C2FDF4BEF37084E"/>
        <xdr:cNvPicPr>
          <a:picLocks noChangeAspect="1" noChangeArrowheads="1"/>
        </xdr:cNvPicPr>
      </xdr:nvPicPr>
      <xdr:blipFill>
        <a:blip r:embed="rId343" cstate="print">
          <a:extLst>
            <a:ext uri="{28A0092B-C50C-407E-A947-70E740481C1C}">
              <a14:useLocalDpi xmlns:a14="http://schemas.microsoft.com/office/drawing/2010/main" val="0"/>
            </a:ext>
          </a:extLst>
        </a:blip>
        <a:srcRect/>
        <a:stretch>
          <a:fillRect/>
        </a:stretch>
      </xdr:blipFill>
      <xdr:spPr>
        <a:xfrm>
          <a:off x="9496425" y="21637625"/>
          <a:ext cx="876300" cy="87630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83" name="ID_C40F443D9A0F49908B38D7EA535FDD4B"/>
        <xdr:cNvPicPr>
          <a:picLocks noChangeAspect="1" noChangeArrowheads="1"/>
        </xdr:cNvPicPr>
      </xdr:nvPicPr>
      <xdr:blipFill>
        <a:blip r:embed="rId344" cstate="print">
          <a:extLst>
            <a:ext uri="{28A0092B-C50C-407E-A947-70E740481C1C}">
              <a14:useLocalDpi xmlns:a14="http://schemas.microsoft.com/office/drawing/2010/main" val="0"/>
            </a:ext>
          </a:extLst>
        </a:blip>
        <a:srcRect/>
        <a:stretch>
          <a:fillRect/>
        </a:stretch>
      </xdr:blipFill>
      <xdr:spPr>
        <a:xfrm>
          <a:off x="9515475" y="22357715"/>
          <a:ext cx="742950" cy="74358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84" name="ID_1BD7B6F2BE6741BA95E0D3B2E0142024"/>
        <xdr:cNvPicPr>
          <a:picLocks noChangeAspect="1" noChangeArrowheads="1"/>
        </xdr:cNvPicPr>
      </xdr:nvPicPr>
      <xdr:blipFill>
        <a:blip r:embed="rId345" cstate="print">
          <a:extLst>
            <a:ext uri="{28A0092B-C50C-407E-A947-70E740481C1C}">
              <a14:useLocalDpi xmlns:a14="http://schemas.microsoft.com/office/drawing/2010/main" val="0"/>
            </a:ext>
          </a:extLst>
        </a:blip>
        <a:srcRect/>
        <a:stretch>
          <a:fillRect/>
        </a:stretch>
      </xdr:blipFill>
      <xdr:spPr>
        <a:xfrm>
          <a:off x="9639300" y="23060025"/>
          <a:ext cx="514350" cy="68580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85" name="ID_70A6D2DB5D744AE6A22AA11E4594463A"/>
        <xdr:cNvPicPr>
          <a:picLocks noChangeAspect="1" noChangeArrowheads="1"/>
        </xdr:cNvPicPr>
      </xdr:nvPicPr>
      <xdr:blipFill>
        <a:blip r:embed="rId346" cstate="print">
          <a:extLst>
            <a:ext uri="{28A0092B-C50C-407E-A947-70E740481C1C}">
              <a14:useLocalDpi xmlns:a14="http://schemas.microsoft.com/office/drawing/2010/main" val="0"/>
            </a:ext>
          </a:extLst>
        </a:blip>
        <a:srcRect/>
        <a:stretch>
          <a:fillRect/>
        </a:stretch>
      </xdr:blipFill>
      <xdr:spPr>
        <a:xfrm>
          <a:off x="9543415" y="23684865"/>
          <a:ext cx="790575" cy="79057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86" name="ID_3022F4A53A6942D38FE818553A1B3B2F"/>
        <xdr:cNvPicPr>
          <a:picLocks noChangeAspect="1" noChangeArrowheads="1"/>
        </xdr:cNvPicPr>
      </xdr:nvPicPr>
      <xdr:blipFill>
        <a:blip r:embed="rId347" cstate="print">
          <a:extLst>
            <a:ext uri="{28A0092B-C50C-407E-A947-70E740481C1C}">
              <a14:useLocalDpi xmlns:a14="http://schemas.microsoft.com/office/drawing/2010/main" val="0"/>
            </a:ext>
          </a:extLst>
        </a:blip>
        <a:srcRect/>
        <a:stretch>
          <a:fillRect/>
        </a:stretch>
      </xdr:blipFill>
      <xdr:spPr>
        <a:xfrm>
          <a:off x="9524365" y="24310340"/>
          <a:ext cx="790575" cy="79057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87" name="ID_1E829CB3137C4FE9881742948F7B69EB"/>
        <xdr:cNvPicPr>
          <a:picLocks noChangeAspect="1" noChangeArrowheads="1"/>
        </xdr:cNvPicPr>
      </xdr:nvPicPr>
      <xdr:blipFill>
        <a:blip r:embed="rId348" cstate="print">
          <a:extLst>
            <a:ext uri="{28A0092B-C50C-407E-A947-70E740481C1C}">
              <a14:useLocalDpi xmlns:a14="http://schemas.microsoft.com/office/drawing/2010/main" val="0"/>
            </a:ext>
          </a:extLst>
        </a:blip>
        <a:srcRect/>
        <a:stretch>
          <a:fillRect/>
        </a:stretch>
      </xdr:blipFill>
      <xdr:spPr>
        <a:xfrm>
          <a:off x="9477375" y="24793575"/>
          <a:ext cx="904240" cy="90424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88" name="ID_0C636967886A42B8B1F9C69D1218D344"/>
        <xdr:cNvPicPr>
          <a:picLocks noChangeAspect="1" noChangeArrowheads="1"/>
        </xdr:cNvPicPr>
      </xdr:nvPicPr>
      <xdr:blipFill>
        <a:blip r:embed="rId349" cstate="print">
          <a:extLst>
            <a:ext uri="{28A0092B-C50C-407E-A947-70E740481C1C}">
              <a14:useLocalDpi xmlns:a14="http://schemas.microsoft.com/office/drawing/2010/main" val="0"/>
            </a:ext>
          </a:extLst>
        </a:blip>
        <a:srcRect/>
        <a:stretch>
          <a:fillRect/>
        </a:stretch>
      </xdr:blipFill>
      <xdr:spPr>
        <a:xfrm>
          <a:off x="9320530" y="25600025"/>
          <a:ext cx="1099820" cy="73342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89" name="ID_F2C0E289A5234693985795AB7F0C0E66"/>
        <xdr:cNvPicPr>
          <a:picLocks noChangeAspect="1" noChangeArrowheads="1"/>
        </xdr:cNvPicPr>
      </xdr:nvPicPr>
      <xdr:blipFill>
        <a:blip r:embed="rId350" cstate="print">
          <a:extLst>
            <a:ext uri="{28A0092B-C50C-407E-A947-70E740481C1C}">
              <a14:useLocalDpi xmlns:a14="http://schemas.microsoft.com/office/drawing/2010/main" val="0"/>
            </a:ext>
          </a:extLst>
        </a:blip>
        <a:srcRect/>
        <a:stretch>
          <a:fillRect/>
        </a:stretch>
      </xdr:blipFill>
      <xdr:spPr>
        <a:xfrm>
          <a:off x="9505950" y="26205815"/>
          <a:ext cx="733425" cy="73342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90" name="ID_7CDD8AE0F40444F3923AF0240BA9EB52"/>
        <xdr:cNvPicPr>
          <a:picLocks noChangeAspect="1"/>
        </xdr:cNvPicPr>
      </xdr:nvPicPr>
      <xdr:blipFill>
        <a:blip r:embed="rId351"/>
        <a:stretch>
          <a:fillRect/>
        </a:stretch>
      </xdr:blipFill>
      <xdr:spPr>
        <a:xfrm>
          <a:off x="9419590" y="27184350"/>
          <a:ext cx="992505" cy="476250"/>
        </a:xfrm>
        <a:prstGeom prst="rect">
          <a:avLst/>
        </a:prstGeom>
      </xdr:spPr>
    </xdr:pic>
  </etc:cellImage>
  <etc:cellImage>
    <xdr:pic>
      <xdr:nvPicPr>
        <xdr:cNvPr id="491" name="ID_153FFF891AA349938245238949B8AAE8"/>
        <xdr:cNvPicPr>
          <a:picLocks noChangeAspect="1"/>
        </xdr:cNvPicPr>
      </xdr:nvPicPr>
      <xdr:blipFill>
        <a:blip r:embed="rId352"/>
        <a:stretch>
          <a:fillRect/>
        </a:stretch>
      </xdr:blipFill>
      <xdr:spPr>
        <a:xfrm>
          <a:off x="9344025" y="27466925"/>
          <a:ext cx="871220" cy="901700"/>
        </a:xfrm>
        <a:prstGeom prst="rect">
          <a:avLst/>
        </a:prstGeom>
      </xdr:spPr>
    </xdr:pic>
  </etc:cellImage>
  <etc:cellImage>
    <xdr:pic>
      <xdr:nvPicPr>
        <xdr:cNvPr id="492" name="ID_A726EE6E1FFD4AC2AC174AEF62AA4943"/>
        <xdr:cNvPicPr>
          <a:picLocks noChangeAspect="1"/>
        </xdr:cNvPicPr>
      </xdr:nvPicPr>
      <xdr:blipFill>
        <a:blip r:embed="rId353"/>
        <a:stretch>
          <a:fillRect/>
        </a:stretch>
      </xdr:blipFill>
      <xdr:spPr>
        <a:xfrm>
          <a:off x="9620250" y="28101925"/>
          <a:ext cx="737235" cy="731520"/>
        </a:xfrm>
        <a:prstGeom prst="rect">
          <a:avLst/>
        </a:prstGeom>
      </xdr:spPr>
    </xdr:pic>
  </etc:cellImage>
  <etc:cellImage>
    <xdr:pic>
      <xdr:nvPicPr>
        <xdr:cNvPr id="493" name="ID_5C593D9A9BB74E6EA5A47F77201C29ED"/>
        <xdr:cNvPicPr>
          <a:picLocks noChangeAspect="1"/>
        </xdr:cNvPicPr>
      </xdr:nvPicPr>
      <xdr:blipFill>
        <a:blip r:embed="rId354"/>
        <a:stretch>
          <a:fillRect/>
        </a:stretch>
      </xdr:blipFill>
      <xdr:spPr>
        <a:xfrm>
          <a:off x="9286875" y="28908375"/>
          <a:ext cx="1048385" cy="359410"/>
        </a:xfrm>
        <a:prstGeom prst="rect">
          <a:avLst/>
        </a:prstGeom>
      </xdr:spPr>
    </xdr:pic>
  </etc:cellImage>
  <etc:cellImage>
    <xdr:pic>
      <xdr:nvPicPr>
        <xdr:cNvPr id="494" name="ID_8458F93131F84402AE7DBEA6DD99DF8D"/>
        <xdr:cNvPicPr>
          <a:picLocks noChangeAspect="1"/>
        </xdr:cNvPicPr>
      </xdr:nvPicPr>
      <xdr:blipFill>
        <a:blip r:embed="rId355"/>
        <a:stretch>
          <a:fillRect/>
        </a:stretch>
      </xdr:blipFill>
      <xdr:spPr>
        <a:xfrm>
          <a:off x="9372600" y="29410025"/>
          <a:ext cx="926465" cy="571500"/>
        </a:xfrm>
        <a:prstGeom prst="rect">
          <a:avLst/>
        </a:prstGeom>
      </xdr:spPr>
    </xdr:pic>
  </etc:cellImage>
  <etc:cellImage>
    <xdr:pic>
      <xdr:nvPicPr>
        <xdr:cNvPr id="495" name="ID_C4686ACAE1CF4355BCCFBCFBE33B34C0"/>
        <xdr:cNvPicPr>
          <a:picLocks noChangeAspect="1"/>
        </xdr:cNvPicPr>
      </xdr:nvPicPr>
      <xdr:blipFill>
        <a:blip r:embed="rId356"/>
        <a:stretch>
          <a:fillRect/>
        </a:stretch>
      </xdr:blipFill>
      <xdr:spPr>
        <a:xfrm>
          <a:off x="9372600" y="30273625"/>
          <a:ext cx="969010" cy="158115"/>
        </a:xfrm>
        <a:prstGeom prst="rect">
          <a:avLst/>
        </a:prstGeom>
      </xdr:spPr>
    </xdr:pic>
  </etc:cellImage>
  <etc:cellImage>
    <xdr:pic>
      <xdr:nvPicPr>
        <xdr:cNvPr id="496" name="ID_A162D68F24ED447EB53FBA53AEF9E574"/>
        <xdr:cNvPicPr>
          <a:picLocks noChangeAspect="1" noChangeArrowheads="1"/>
        </xdr:cNvPicPr>
      </xdr:nvPicPr>
      <xdr:blipFill>
        <a:blip r:embed="rId357" cstate="print">
          <a:extLst>
            <a:ext uri="{28A0092B-C50C-407E-A947-70E740481C1C}">
              <a14:useLocalDpi xmlns:a14="http://schemas.microsoft.com/office/drawing/2010/main" val="0"/>
            </a:ext>
          </a:extLst>
        </a:blip>
        <a:srcRect/>
        <a:stretch>
          <a:fillRect/>
        </a:stretch>
      </xdr:blipFill>
      <xdr:spPr>
        <a:xfrm>
          <a:off x="9229725" y="30636210"/>
          <a:ext cx="1314450" cy="98679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97" name="ID_3D915D0EEA0047ACAE06D956FF50A231"/>
        <xdr:cNvPicPr>
          <a:picLocks noChangeAspect="1" noChangeArrowheads="1"/>
        </xdr:cNvPicPr>
      </xdr:nvPicPr>
      <xdr:blipFill>
        <a:blip r:embed="rId358" cstate="print">
          <a:extLst>
            <a:ext uri="{28A0092B-C50C-407E-A947-70E740481C1C}">
              <a14:useLocalDpi xmlns:a14="http://schemas.microsoft.com/office/drawing/2010/main" val="0"/>
            </a:ext>
          </a:extLst>
        </a:blip>
        <a:srcRect/>
        <a:stretch>
          <a:fillRect/>
        </a:stretch>
      </xdr:blipFill>
      <xdr:spPr>
        <a:xfrm>
          <a:off x="9382125" y="31276925"/>
          <a:ext cx="847090" cy="84709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98" name="ID_68FF25D6802048A7B1A50EB277CE2623"/>
        <xdr:cNvPicPr>
          <a:picLocks noChangeAspect="1" noChangeArrowheads="1"/>
        </xdr:cNvPicPr>
      </xdr:nvPicPr>
      <xdr:blipFill>
        <a:blip r:embed="rId359" cstate="print">
          <a:extLst>
            <a:ext uri="{28A0092B-C50C-407E-A947-70E740481C1C}">
              <a14:useLocalDpi xmlns:a14="http://schemas.microsoft.com/office/drawing/2010/main" val="0"/>
            </a:ext>
          </a:extLst>
        </a:blip>
        <a:srcRect/>
        <a:stretch>
          <a:fillRect/>
        </a:stretch>
      </xdr:blipFill>
      <xdr:spPr>
        <a:xfrm>
          <a:off x="9438640" y="31901765"/>
          <a:ext cx="828675" cy="82867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499" name="ID_2FA1FDA45FA94B0E99A237C435017C4E"/>
        <xdr:cNvPicPr>
          <a:picLocks noChangeAspect="1" noChangeArrowheads="1"/>
        </xdr:cNvPicPr>
      </xdr:nvPicPr>
      <xdr:blipFill>
        <a:blip r:embed="rId360" cstate="print">
          <a:extLst>
            <a:ext uri="{28A0092B-C50C-407E-A947-70E740481C1C}">
              <a14:useLocalDpi xmlns:a14="http://schemas.microsoft.com/office/drawing/2010/main" val="0"/>
            </a:ext>
          </a:extLst>
        </a:blip>
        <a:srcRect/>
        <a:stretch>
          <a:fillRect/>
        </a:stretch>
      </xdr:blipFill>
      <xdr:spPr>
        <a:xfrm>
          <a:off x="9547225" y="32556450"/>
          <a:ext cx="634365" cy="63817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500" name="ID_7918D3D8AFA3480D8EF6CA0DADC77C88"/>
        <xdr:cNvPicPr>
          <a:picLocks noChangeAspect="1" noChangeArrowheads="1"/>
        </xdr:cNvPicPr>
      </xdr:nvPicPr>
      <xdr:blipFill>
        <a:blip r:embed="rId361" cstate="print">
          <a:extLst>
            <a:ext uri="{28A0092B-C50C-407E-A947-70E740481C1C}">
              <a14:useLocalDpi xmlns:a14="http://schemas.microsoft.com/office/drawing/2010/main" val="0"/>
            </a:ext>
          </a:extLst>
        </a:blip>
        <a:srcRect/>
        <a:stretch>
          <a:fillRect/>
        </a:stretch>
      </xdr:blipFill>
      <xdr:spPr>
        <a:xfrm>
          <a:off x="9400540" y="33171765"/>
          <a:ext cx="809625" cy="80962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501" name="ID_FECCB5EC6D254C18824A15690E53D913"/>
        <xdr:cNvPicPr>
          <a:picLocks noChangeAspect="1"/>
        </xdr:cNvPicPr>
      </xdr:nvPicPr>
      <xdr:blipFill>
        <a:blip r:embed="rId362"/>
        <a:stretch>
          <a:fillRect/>
        </a:stretch>
      </xdr:blipFill>
      <xdr:spPr>
        <a:xfrm>
          <a:off x="9582150" y="33855025"/>
          <a:ext cx="487680" cy="615315"/>
        </a:xfrm>
        <a:prstGeom prst="rect">
          <a:avLst/>
        </a:prstGeom>
      </xdr:spPr>
    </xdr:pic>
  </etc:cellImage>
  <etc:cellImage>
    <xdr:pic>
      <xdr:nvPicPr>
        <xdr:cNvPr id="502" name="ID_2559134295084289A5BD0138F4F3E563"/>
        <xdr:cNvPicPr>
          <a:picLocks noChangeAspect="1"/>
        </xdr:cNvPicPr>
      </xdr:nvPicPr>
      <xdr:blipFill>
        <a:blip r:embed="rId363"/>
        <a:stretch>
          <a:fillRect/>
        </a:stretch>
      </xdr:blipFill>
      <xdr:spPr>
        <a:xfrm>
          <a:off x="9410700" y="34423350"/>
          <a:ext cx="908050" cy="786130"/>
        </a:xfrm>
        <a:prstGeom prst="rect">
          <a:avLst/>
        </a:prstGeom>
      </xdr:spPr>
    </xdr:pic>
  </etc:cellImage>
  <etc:cellImage>
    <xdr:pic>
      <xdr:nvPicPr>
        <xdr:cNvPr id="503" name="ID_A03647E6632847F3BBE1D192AC7037E4"/>
        <xdr:cNvPicPr>
          <a:picLocks noChangeAspect="1"/>
        </xdr:cNvPicPr>
      </xdr:nvPicPr>
      <xdr:blipFill>
        <a:blip r:embed="rId364"/>
        <a:stretch>
          <a:fillRect/>
        </a:stretch>
      </xdr:blipFill>
      <xdr:spPr>
        <a:xfrm>
          <a:off x="9363075" y="35010725"/>
          <a:ext cx="853440" cy="932180"/>
        </a:xfrm>
        <a:prstGeom prst="rect">
          <a:avLst/>
        </a:prstGeom>
      </xdr:spPr>
    </xdr:pic>
  </etc:cellImage>
  <etc:cellImage>
    <xdr:pic>
      <xdr:nvPicPr>
        <xdr:cNvPr id="504" name="ID_FD7DB52A9BD74576BF0DB0B4D6B07AEE"/>
        <xdr:cNvPicPr>
          <a:picLocks noChangeAspect="1" noChangeArrowheads="1"/>
        </xdr:cNvPicPr>
      </xdr:nvPicPr>
      <xdr:blipFill>
        <a:blip r:embed="rId365" cstate="print">
          <a:extLst>
            <a:ext uri="{28A0092B-C50C-407E-A947-70E740481C1C}">
              <a14:useLocalDpi xmlns:a14="http://schemas.microsoft.com/office/drawing/2010/main" val="0"/>
            </a:ext>
          </a:extLst>
        </a:blip>
        <a:srcRect/>
        <a:stretch>
          <a:fillRect/>
        </a:stretch>
      </xdr:blipFill>
      <xdr:spPr>
        <a:xfrm>
          <a:off x="9496425" y="35626675"/>
          <a:ext cx="866140" cy="86614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505" name="ID_BDB29088D2D14DD78C858E0C3E4D748F"/>
        <xdr:cNvPicPr>
          <a:picLocks noChangeAspect="1"/>
        </xdr:cNvPicPr>
      </xdr:nvPicPr>
      <xdr:blipFill>
        <a:blip r:embed="rId366" cstate="print"/>
        <a:stretch>
          <a:fillRect/>
        </a:stretch>
      </xdr:blipFill>
      <xdr:spPr>
        <a:xfrm>
          <a:off x="9534525" y="36461700"/>
          <a:ext cx="589280" cy="648335"/>
        </a:xfrm>
        <a:prstGeom prst="rect">
          <a:avLst/>
        </a:prstGeom>
        <a:noFill/>
        <a:ln w="1">
          <a:noFill/>
        </a:ln>
      </xdr:spPr>
    </xdr:pic>
  </etc:cellImage>
  <etc:cellImage>
    <xdr:pic>
      <xdr:nvPicPr>
        <xdr:cNvPr id="507" name="ID_677B5DB8BF944DA0B13FC75C77A5BA85"/>
        <xdr:cNvPicPr>
          <a:picLocks noChangeAspect="1"/>
        </xdr:cNvPicPr>
      </xdr:nvPicPr>
      <xdr:blipFill>
        <a:blip r:embed="rId367"/>
        <a:stretch>
          <a:fillRect/>
        </a:stretch>
      </xdr:blipFill>
      <xdr:spPr>
        <a:xfrm>
          <a:off x="9553575" y="36963350"/>
          <a:ext cx="621665" cy="804545"/>
        </a:xfrm>
        <a:prstGeom prst="rect">
          <a:avLst/>
        </a:prstGeom>
      </xdr:spPr>
    </xdr:pic>
  </etc:cellImage>
  <etc:cellImage>
    <xdr:pic>
      <xdr:nvPicPr>
        <xdr:cNvPr id="508" name="ID_68BD7C4459DD40918544E95D84458043"/>
        <xdr:cNvPicPr>
          <a:picLocks noChangeAspect="1"/>
        </xdr:cNvPicPr>
      </xdr:nvPicPr>
      <xdr:blipFill>
        <a:blip r:embed="rId368"/>
        <a:stretch>
          <a:fillRect/>
        </a:stretch>
      </xdr:blipFill>
      <xdr:spPr>
        <a:xfrm>
          <a:off x="9344025" y="37550725"/>
          <a:ext cx="1066800" cy="676275"/>
        </a:xfrm>
        <a:prstGeom prst="rect">
          <a:avLst/>
        </a:prstGeom>
      </xdr:spPr>
    </xdr:pic>
  </etc:cellImage>
  <etc:cellImage>
    <xdr:pic>
      <xdr:nvPicPr>
        <xdr:cNvPr id="509" name="ID_E204CBC1FC3C45D188E66289F2A0A199"/>
        <xdr:cNvPicPr>
          <a:picLocks noChangeAspect="1" noChangeArrowheads="1"/>
        </xdr:cNvPicPr>
      </xdr:nvPicPr>
      <xdr:blipFill>
        <a:blip r:embed="rId369" cstate="print">
          <a:extLst>
            <a:ext uri="{28A0092B-C50C-407E-A947-70E740481C1C}">
              <a14:useLocalDpi xmlns:a14="http://schemas.microsoft.com/office/drawing/2010/main" val="0"/>
            </a:ext>
          </a:extLst>
        </a:blip>
        <a:srcRect/>
        <a:stretch>
          <a:fillRect/>
        </a:stretch>
      </xdr:blipFill>
      <xdr:spPr>
        <a:xfrm>
          <a:off x="9476740" y="38394640"/>
          <a:ext cx="866775" cy="86677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510" name="ID_EC8858B336B94E04800DD62B7BE49C38"/>
        <xdr:cNvPicPr>
          <a:picLocks noChangeAspect="1"/>
        </xdr:cNvPicPr>
      </xdr:nvPicPr>
      <xdr:blipFill>
        <a:blip r:embed="rId370"/>
        <a:stretch>
          <a:fillRect/>
        </a:stretch>
      </xdr:blipFill>
      <xdr:spPr>
        <a:xfrm>
          <a:off x="9363075" y="39703375"/>
          <a:ext cx="1011555" cy="335280"/>
        </a:xfrm>
        <a:prstGeom prst="rect">
          <a:avLst/>
        </a:prstGeom>
      </xdr:spPr>
    </xdr:pic>
  </etc:cellImage>
  <etc:cellImage>
    <xdr:pic>
      <xdr:nvPicPr>
        <xdr:cNvPr id="511" name="ID_167BC11229F24601831A5D34F2A928FE"/>
        <xdr:cNvPicPr>
          <a:picLocks noChangeAspect="1"/>
        </xdr:cNvPicPr>
      </xdr:nvPicPr>
      <xdr:blipFill>
        <a:blip r:embed="rId371"/>
        <a:stretch>
          <a:fillRect/>
        </a:stretch>
      </xdr:blipFill>
      <xdr:spPr>
        <a:xfrm>
          <a:off x="9363075" y="40090725"/>
          <a:ext cx="950595" cy="609600"/>
        </a:xfrm>
        <a:prstGeom prst="rect">
          <a:avLst/>
        </a:prstGeom>
      </xdr:spPr>
    </xdr:pic>
  </etc:cellImage>
  <etc:cellImage>
    <xdr:pic>
      <xdr:nvPicPr>
        <xdr:cNvPr id="512" name="ID_24FAFF1A92484C54B2D0F698A977D3CC"/>
        <xdr:cNvPicPr>
          <a:picLocks noChangeAspect="1"/>
        </xdr:cNvPicPr>
      </xdr:nvPicPr>
      <xdr:blipFill>
        <a:blip r:embed="rId372"/>
        <a:stretch>
          <a:fillRect/>
        </a:stretch>
      </xdr:blipFill>
      <xdr:spPr>
        <a:xfrm>
          <a:off x="9372600" y="40763825"/>
          <a:ext cx="1005840" cy="560705"/>
        </a:xfrm>
        <a:prstGeom prst="rect">
          <a:avLst/>
        </a:prstGeom>
      </xdr:spPr>
    </xdr:pic>
  </etc:cellImage>
  <etc:cellImage>
    <xdr:pic>
      <xdr:nvPicPr>
        <xdr:cNvPr id="513" name="ID_57A70F22E78B4A8488B6B7CF28ABE2FF"/>
        <xdr:cNvPicPr>
          <a:picLocks noChangeAspect="1"/>
        </xdr:cNvPicPr>
      </xdr:nvPicPr>
      <xdr:blipFill>
        <a:blip r:embed="rId373"/>
        <a:stretch>
          <a:fillRect/>
        </a:stretch>
      </xdr:blipFill>
      <xdr:spPr>
        <a:xfrm>
          <a:off x="9715500" y="41379775"/>
          <a:ext cx="469265" cy="816610"/>
        </a:xfrm>
        <a:prstGeom prst="rect">
          <a:avLst/>
        </a:prstGeom>
      </xdr:spPr>
    </xdr:pic>
  </etc:cellImage>
  <etc:cellImage>
    <xdr:pic>
      <xdr:nvPicPr>
        <xdr:cNvPr id="514" name="ID_93CCA33E6B92449197D8441A0CA6BFC7"/>
        <xdr:cNvPicPr>
          <a:picLocks noChangeAspect="1"/>
        </xdr:cNvPicPr>
      </xdr:nvPicPr>
      <xdr:blipFill>
        <a:blip r:embed="rId374"/>
        <a:stretch>
          <a:fillRect/>
        </a:stretch>
      </xdr:blipFill>
      <xdr:spPr>
        <a:xfrm>
          <a:off x="9582150" y="42090975"/>
          <a:ext cx="530225" cy="774065"/>
        </a:xfrm>
        <a:prstGeom prst="rect">
          <a:avLst/>
        </a:prstGeom>
      </xdr:spPr>
    </xdr:pic>
  </etc:cellImage>
  <etc:cellImage>
    <xdr:pic>
      <xdr:nvPicPr>
        <xdr:cNvPr id="515" name="ID_9636253AF36D422EAD97EF33DB39373A"/>
        <xdr:cNvPicPr>
          <a:picLocks noChangeAspect="1"/>
        </xdr:cNvPicPr>
      </xdr:nvPicPr>
      <xdr:blipFill>
        <a:blip r:embed="rId375"/>
        <a:stretch>
          <a:fillRect/>
        </a:stretch>
      </xdr:blipFill>
      <xdr:spPr>
        <a:xfrm>
          <a:off x="9467850" y="42635170"/>
          <a:ext cx="571500" cy="927735"/>
        </a:xfrm>
        <a:prstGeom prst="rect">
          <a:avLst/>
        </a:prstGeom>
      </xdr:spPr>
    </xdr:pic>
  </etc:cellImage>
  <etc:cellImage>
    <xdr:pic>
      <xdr:nvPicPr>
        <xdr:cNvPr id="516" name="ID_049651748F224882A947A81A79448045"/>
        <xdr:cNvPicPr>
          <a:picLocks noChangeAspect="1"/>
        </xdr:cNvPicPr>
      </xdr:nvPicPr>
      <xdr:blipFill>
        <a:blip r:embed="rId376"/>
        <a:stretch>
          <a:fillRect/>
        </a:stretch>
      </xdr:blipFill>
      <xdr:spPr>
        <a:xfrm>
          <a:off x="9382125" y="43189525"/>
          <a:ext cx="1060450" cy="810260"/>
        </a:xfrm>
        <a:prstGeom prst="rect">
          <a:avLst/>
        </a:prstGeom>
      </xdr:spPr>
    </xdr:pic>
  </etc:cellImage>
  <etc:cellImage>
    <xdr:pic>
      <xdr:nvPicPr>
        <xdr:cNvPr id="517" name="ID_3AD0191110F34A5CB851DDA8893A025A"/>
        <xdr:cNvPicPr>
          <a:picLocks noChangeAspect="1"/>
        </xdr:cNvPicPr>
      </xdr:nvPicPr>
      <xdr:blipFill>
        <a:blip r:embed="rId377"/>
        <a:stretch>
          <a:fillRect/>
        </a:stretch>
      </xdr:blipFill>
      <xdr:spPr>
        <a:xfrm>
          <a:off x="9315450" y="43891200"/>
          <a:ext cx="901700" cy="706755"/>
        </a:xfrm>
        <a:prstGeom prst="rect">
          <a:avLst/>
        </a:prstGeom>
      </xdr:spPr>
    </xdr:pic>
  </etc:cellImage>
  <etc:cellImage>
    <xdr:pic>
      <xdr:nvPicPr>
        <xdr:cNvPr id="518" name="ID_ADA63BE315E84148B2B393286CC86378"/>
        <xdr:cNvPicPr>
          <a:picLocks noChangeAspect="1"/>
        </xdr:cNvPicPr>
      </xdr:nvPicPr>
      <xdr:blipFill>
        <a:blip r:embed="rId378"/>
        <a:stretch>
          <a:fillRect/>
        </a:stretch>
      </xdr:blipFill>
      <xdr:spPr>
        <a:xfrm>
          <a:off x="9610725" y="44497625"/>
          <a:ext cx="457200" cy="895985"/>
        </a:xfrm>
        <a:prstGeom prst="rect">
          <a:avLst/>
        </a:prstGeom>
      </xdr:spPr>
    </xdr:pic>
  </etc:cellImage>
  <etc:cellImage>
    <xdr:pic>
      <xdr:nvPicPr>
        <xdr:cNvPr id="519" name="ID_74BA38B88CAB4375B2A1D8936BB82ACC"/>
        <xdr:cNvPicPr>
          <a:picLocks noChangeAspect="1"/>
        </xdr:cNvPicPr>
      </xdr:nvPicPr>
      <xdr:blipFill>
        <a:blip r:embed="rId379"/>
        <a:stretch>
          <a:fillRect/>
        </a:stretch>
      </xdr:blipFill>
      <xdr:spPr>
        <a:xfrm>
          <a:off x="9391650" y="45237400"/>
          <a:ext cx="786130" cy="932180"/>
        </a:xfrm>
        <a:prstGeom prst="rect">
          <a:avLst/>
        </a:prstGeom>
      </xdr:spPr>
    </xdr:pic>
  </etc:cellImage>
  <etc:cellImage>
    <xdr:pic>
      <xdr:nvPicPr>
        <xdr:cNvPr id="520" name="ID_A380DF13DEEE4876B8ECAEB325F631C9"/>
        <xdr:cNvPicPr>
          <a:picLocks noChangeAspect="1"/>
        </xdr:cNvPicPr>
      </xdr:nvPicPr>
      <xdr:blipFill>
        <a:blip r:embed="rId380"/>
        <a:stretch>
          <a:fillRect/>
        </a:stretch>
      </xdr:blipFill>
      <xdr:spPr>
        <a:xfrm>
          <a:off x="9496425" y="46101000"/>
          <a:ext cx="615315" cy="499745"/>
        </a:xfrm>
        <a:prstGeom prst="rect">
          <a:avLst/>
        </a:prstGeom>
      </xdr:spPr>
    </xdr:pic>
  </etc:cellImage>
  <etc:cellImage>
    <xdr:pic>
      <xdr:nvPicPr>
        <xdr:cNvPr id="521" name="ID_2A4322864EC34F35929DFAD2F929D4EF"/>
        <xdr:cNvPicPr>
          <a:picLocks noChangeAspect="1"/>
        </xdr:cNvPicPr>
      </xdr:nvPicPr>
      <xdr:blipFill>
        <a:blip r:embed="rId381"/>
        <a:stretch>
          <a:fillRect/>
        </a:stretch>
      </xdr:blipFill>
      <xdr:spPr>
        <a:xfrm>
          <a:off x="9410700" y="46516925"/>
          <a:ext cx="657860" cy="535940"/>
        </a:xfrm>
        <a:prstGeom prst="rect">
          <a:avLst/>
        </a:prstGeom>
      </xdr:spPr>
    </xdr:pic>
  </etc:cellImage>
  <etc:cellImage>
    <xdr:pic>
      <xdr:nvPicPr>
        <xdr:cNvPr id="522" name="ID_EB905321431C4196A76C08F328592D46"/>
        <xdr:cNvPicPr>
          <a:picLocks noChangeAspect="1"/>
        </xdr:cNvPicPr>
      </xdr:nvPicPr>
      <xdr:blipFill>
        <a:blip r:embed="rId382" cstate="print"/>
        <a:stretch>
          <a:fillRect/>
        </a:stretch>
      </xdr:blipFill>
      <xdr:spPr>
        <a:xfrm>
          <a:off x="9629775" y="47221775"/>
          <a:ext cx="553720" cy="534035"/>
        </a:xfrm>
        <a:prstGeom prst="rect">
          <a:avLst/>
        </a:prstGeom>
        <a:noFill/>
        <a:ln w="1">
          <a:noFill/>
        </a:ln>
      </xdr:spPr>
    </xdr:pic>
  </etc:cellImage>
  <etc:cellImage>
    <xdr:pic>
      <xdr:nvPicPr>
        <xdr:cNvPr id="523" name="ID_71219FE6B03B410DBF0FF3DD9623992C"/>
        <xdr:cNvPicPr>
          <a:picLocks noChangeAspect="1"/>
        </xdr:cNvPicPr>
      </xdr:nvPicPr>
      <xdr:blipFill>
        <a:blip r:embed="rId383"/>
        <a:stretch>
          <a:fillRect/>
        </a:stretch>
      </xdr:blipFill>
      <xdr:spPr>
        <a:xfrm>
          <a:off x="9305925" y="47729775"/>
          <a:ext cx="1072515" cy="804545"/>
        </a:xfrm>
        <a:prstGeom prst="rect">
          <a:avLst/>
        </a:prstGeom>
      </xdr:spPr>
    </xdr:pic>
  </etc:cellImage>
  <etc:cellImage>
    <xdr:pic>
      <xdr:nvPicPr>
        <xdr:cNvPr id="524" name="ID_939A9237F86445E5A98FFC8119414566"/>
        <xdr:cNvPicPr>
          <a:picLocks noChangeAspect="1"/>
        </xdr:cNvPicPr>
      </xdr:nvPicPr>
      <xdr:blipFill>
        <a:blip r:embed="rId384"/>
        <a:stretch>
          <a:fillRect/>
        </a:stretch>
      </xdr:blipFill>
      <xdr:spPr>
        <a:xfrm>
          <a:off x="9496425" y="48536225"/>
          <a:ext cx="676275" cy="755650"/>
        </a:xfrm>
        <a:prstGeom prst="rect">
          <a:avLst/>
        </a:prstGeom>
      </xdr:spPr>
    </xdr:pic>
  </etc:cellImage>
  <etc:cellImage>
    <xdr:pic>
      <xdr:nvPicPr>
        <xdr:cNvPr id="525" name="ID_DE7C3294949A4CE3A433F6F068E26BB8"/>
        <xdr:cNvPicPr>
          <a:picLocks noChangeAspect="1"/>
        </xdr:cNvPicPr>
      </xdr:nvPicPr>
      <xdr:blipFill>
        <a:blip r:embed="rId385"/>
        <a:stretch>
          <a:fillRect/>
        </a:stretch>
      </xdr:blipFill>
      <xdr:spPr>
        <a:xfrm>
          <a:off x="9410700" y="49285525"/>
          <a:ext cx="871220" cy="228600"/>
        </a:xfrm>
        <a:prstGeom prst="rect">
          <a:avLst/>
        </a:prstGeom>
      </xdr:spPr>
    </xdr:pic>
  </etc:cellImage>
  <etc:cellImage>
    <xdr:pic>
      <xdr:nvPicPr>
        <xdr:cNvPr id="526" name="ID_F3E6065E4A0D48E4AC314E9216E012B4"/>
        <xdr:cNvPicPr>
          <a:picLocks noChangeAspect="1" noChangeArrowheads="1"/>
        </xdr:cNvPicPr>
      </xdr:nvPicPr>
      <xdr:blipFill>
        <a:blip r:embed="rId386" cstate="print">
          <a:extLst>
            <a:ext uri="{28A0092B-C50C-407E-A947-70E740481C1C}">
              <a14:useLocalDpi xmlns:a14="http://schemas.microsoft.com/office/drawing/2010/main" val="0"/>
            </a:ext>
          </a:extLst>
        </a:blip>
        <a:srcRect/>
        <a:stretch>
          <a:fillRect/>
        </a:stretch>
      </xdr:blipFill>
      <xdr:spPr>
        <a:xfrm rot="16370294">
          <a:off x="9657715" y="49540795"/>
          <a:ext cx="523875" cy="94107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527" name="ID_30447D7E9D3A49719FE43AE997FDFBD6"/>
        <xdr:cNvPicPr>
          <a:picLocks noChangeAspect="1"/>
        </xdr:cNvPicPr>
      </xdr:nvPicPr>
      <xdr:blipFill>
        <a:blip r:embed="rId387"/>
        <a:stretch>
          <a:fillRect/>
        </a:stretch>
      </xdr:blipFill>
      <xdr:spPr>
        <a:xfrm>
          <a:off x="9363075" y="50565050"/>
          <a:ext cx="938530" cy="139700"/>
        </a:xfrm>
        <a:prstGeom prst="rect">
          <a:avLst/>
        </a:prstGeom>
      </xdr:spPr>
    </xdr:pic>
  </etc:cellImage>
  <etc:cellImage>
    <xdr:pic>
      <xdr:nvPicPr>
        <xdr:cNvPr id="528" name="ID_166296E0F1FF41C7BA3D02DDD0A7D6BF"/>
        <xdr:cNvPicPr>
          <a:picLocks noChangeAspect="1"/>
        </xdr:cNvPicPr>
      </xdr:nvPicPr>
      <xdr:blipFill>
        <a:blip r:embed="rId388"/>
        <a:stretch>
          <a:fillRect/>
        </a:stretch>
      </xdr:blipFill>
      <xdr:spPr>
        <a:xfrm>
          <a:off x="9448800" y="50923825"/>
          <a:ext cx="579120" cy="828675"/>
        </a:xfrm>
        <a:prstGeom prst="rect">
          <a:avLst/>
        </a:prstGeom>
      </xdr:spPr>
    </xdr:pic>
  </etc:cellImage>
  <etc:cellImage>
    <xdr:pic>
      <xdr:nvPicPr>
        <xdr:cNvPr id="529" name="ID_DD70A384A09D4E748F0014DC7A6BA640"/>
        <xdr:cNvPicPr>
          <a:picLocks noChangeAspect="1"/>
        </xdr:cNvPicPr>
      </xdr:nvPicPr>
      <xdr:blipFill>
        <a:blip r:embed="rId389"/>
        <a:stretch>
          <a:fillRect/>
        </a:stretch>
      </xdr:blipFill>
      <xdr:spPr>
        <a:xfrm>
          <a:off x="9591675" y="51730275"/>
          <a:ext cx="615315" cy="901700"/>
        </a:xfrm>
        <a:prstGeom prst="rect">
          <a:avLst/>
        </a:prstGeom>
      </xdr:spPr>
    </xdr:pic>
  </etc:cellImage>
  <etc:cellImage>
    <xdr:pic>
      <xdr:nvPicPr>
        <xdr:cNvPr id="530" name="ID_9BB05EDFE52D4C888A869D3D04835AAE"/>
        <xdr:cNvPicPr>
          <a:picLocks noChangeAspect="1"/>
        </xdr:cNvPicPr>
      </xdr:nvPicPr>
      <xdr:blipFill>
        <a:blip r:embed="rId390"/>
        <a:stretch>
          <a:fillRect/>
        </a:stretch>
      </xdr:blipFill>
      <xdr:spPr>
        <a:xfrm>
          <a:off x="9505950" y="52117625"/>
          <a:ext cx="743585" cy="682625"/>
        </a:xfrm>
        <a:prstGeom prst="rect">
          <a:avLst/>
        </a:prstGeom>
      </xdr:spPr>
    </xdr:pic>
  </etc:cellImage>
  <etc:cellImage>
    <xdr:pic>
      <xdr:nvPicPr>
        <xdr:cNvPr id="531" name="ID_AB1C7E3623D6462D89FC11F10FD094C5"/>
        <xdr:cNvPicPr>
          <a:picLocks noChangeAspect="1" noChangeArrowheads="1"/>
        </xdr:cNvPicPr>
      </xdr:nvPicPr>
      <xdr:blipFill>
        <a:blip r:embed="rId391" cstate="print">
          <a:extLst>
            <a:ext uri="{28A0092B-C50C-407E-A947-70E740481C1C}">
              <a14:useLocalDpi xmlns:a14="http://schemas.microsoft.com/office/drawing/2010/main" val="0"/>
            </a:ext>
          </a:extLst>
        </a:blip>
        <a:srcRect/>
        <a:stretch>
          <a:fillRect/>
        </a:stretch>
      </xdr:blipFill>
      <xdr:spPr>
        <a:xfrm>
          <a:off x="9429750" y="52781200"/>
          <a:ext cx="742315" cy="74231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532" name="ID_4432C3043F1C42B08E5B1E26897B994F"/>
        <xdr:cNvPicPr>
          <a:picLocks noChangeAspect="1" noChangeArrowheads="1"/>
        </xdr:cNvPicPr>
      </xdr:nvPicPr>
      <xdr:blipFill>
        <a:blip r:embed="rId392" cstate="print">
          <a:extLst>
            <a:ext uri="{28A0092B-C50C-407E-A947-70E740481C1C}">
              <a14:useLocalDpi xmlns:a14="http://schemas.microsoft.com/office/drawing/2010/main" val="0"/>
            </a:ext>
          </a:extLst>
        </a:blip>
        <a:srcRect/>
        <a:stretch>
          <a:fillRect/>
        </a:stretch>
      </xdr:blipFill>
      <xdr:spPr>
        <a:xfrm>
          <a:off x="9533890" y="53453665"/>
          <a:ext cx="733425" cy="73342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533" name="ID_828C50459CCB44CF888D6C5D1A3B1817"/>
        <xdr:cNvPicPr>
          <a:picLocks noChangeAspect="1" noChangeArrowheads="1"/>
        </xdr:cNvPicPr>
      </xdr:nvPicPr>
      <xdr:blipFill>
        <a:blip r:embed="rId393" cstate="print">
          <a:extLst>
            <a:ext uri="{28A0092B-C50C-407E-A947-70E740481C1C}">
              <a14:useLocalDpi xmlns:a14="http://schemas.microsoft.com/office/drawing/2010/main" val="0"/>
            </a:ext>
          </a:extLst>
        </a:blip>
        <a:srcRect/>
        <a:stretch>
          <a:fillRect/>
        </a:stretch>
      </xdr:blipFill>
      <xdr:spPr>
        <a:xfrm>
          <a:off x="9476740" y="54050565"/>
          <a:ext cx="781685" cy="78168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534" name="ID_7C7584348B0C4EDD9E45E9E3BAD27D31"/>
        <xdr:cNvPicPr>
          <a:picLocks noChangeAspect="1" noChangeArrowheads="1"/>
        </xdr:cNvPicPr>
      </xdr:nvPicPr>
      <xdr:blipFill>
        <a:blip r:embed="rId394" cstate="print">
          <a:extLst>
            <a:ext uri="{28A0092B-C50C-407E-A947-70E740481C1C}">
              <a14:useLocalDpi xmlns:a14="http://schemas.microsoft.com/office/drawing/2010/main" val="0"/>
            </a:ext>
          </a:extLst>
        </a:blip>
        <a:srcRect/>
        <a:stretch>
          <a:fillRect/>
        </a:stretch>
      </xdr:blipFill>
      <xdr:spPr>
        <a:xfrm>
          <a:off x="9505315" y="54742715"/>
          <a:ext cx="771525" cy="771525"/>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535" name="ID_5683E843BBCE46A7A62029EDEBFF1A37"/>
        <xdr:cNvPicPr>
          <a:picLocks noChangeAspect="1" noChangeArrowheads="1"/>
        </xdr:cNvPicPr>
      </xdr:nvPicPr>
      <xdr:blipFill>
        <a:blip r:embed="rId395" cstate="print">
          <a:extLst>
            <a:ext uri="{28A0092B-C50C-407E-A947-70E740481C1C}">
              <a14:useLocalDpi xmlns:a14="http://schemas.microsoft.com/office/drawing/2010/main" val="0"/>
            </a:ext>
          </a:extLst>
        </a:blip>
        <a:srcRect/>
        <a:stretch>
          <a:fillRect/>
        </a:stretch>
      </xdr:blipFill>
      <xdr:spPr>
        <a:xfrm>
          <a:off x="9486265" y="55368190"/>
          <a:ext cx="867410" cy="86741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536" name="ID_AFEF4F59D171483C85C64EF5C467EC15"/>
        <xdr:cNvPicPr>
          <a:picLocks noChangeAspect="1"/>
        </xdr:cNvPicPr>
      </xdr:nvPicPr>
      <xdr:blipFill>
        <a:blip r:embed="rId396"/>
        <a:stretch>
          <a:fillRect/>
        </a:stretch>
      </xdr:blipFill>
      <xdr:spPr>
        <a:xfrm>
          <a:off x="9382125" y="56060975"/>
          <a:ext cx="962660" cy="548640"/>
        </a:xfrm>
        <a:prstGeom prst="rect">
          <a:avLst/>
        </a:prstGeom>
      </xdr:spPr>
    </xdr:pic>
  </etc:cellImage>
  <etc:cellImage>
    <xdr:pic>
      <xdr:nvPicPr>
        <xdr:cNvPr id="537" name="ID_76C218783EFE45ACB7D040A972BFAC64"/>
        <xdr:cNvPicPr>
          <a:picLocks noChangeAspect="1"/>
        </xdr:cNvPicPr>
      </xdr:nvPicPr>
      <xdr:blipFill>
        <a:blip r:embed="rId397"/>
        <a:stretch>
          <a:fillRect/>
        </a:stretch>
      </xdr:blipFill>
      <xdr:spPr>
        <a:xfrm>
          <a:off x="9572625" y="56619775"/>
          <a:ext cx="584835" cy="523875"/>
        </a:xfrm>
        <a:prstGeom prst="rect">
          <a:avLst/>
        </a:prstGeom>
      </xdr:spPr>
    </xdr:pic>
  </etc:cellImage>
  <etc:cellImage>
    <xdr:pic>
      <xdr:nvPicPr>
        <xdr:cNvPr id="538" name="ID_556EEAF625244630A3BB7BBABAF7519A"/>
        <xdr:cNvPicPr>
          <a:picLocks noChangeAspect="1" noChangeArrowheads="1"/>
        </xdr:cNvPicPr>
      </xdr:nvPicPr>
      <xdr:blipFill>
        <a:blip r:embed="rId398" cstate="print">
          <a:extLst>
            <a:ext uri="{28A0092B-C50C-407E-A947-70E740481C1C}">
              <a14:useLocalDpi xmlns:a14="http://schemas.microsoft.com/office/drawing/2010/main" val="0"/>
            </a:ext>
          </a:extLst>
        </a:blip>
        <a:srcRect/>
        <a:stretch>
          <a:fillRect/>
        </a:stretch>
      </xdr:blipFill>
      <xdr:spPr>
        <a:xfrm>
          <a:off x="9524365" y="57263665"/>
          <a:ext cx="704850" cy="70485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539" name="ID_B179B5ABDF30496CA2F76A7C22603972"/>
        <xdr:cNvPicPr>
          <a:picLocks noChangeAspect="1"/>
        </xdr:cNvPicPr>
      </xdr:nvPicPr>
      <xdr:blipFill>
        <a:blip r:embed="rId399"/>
        <a:stretch>
          <a:fillRect/>
        </a:stretch>
      </xdr:blipFill>
      <xdr:spPr>
        <a:xfrm>
          <a:off x="9553575" y="57832625"/>
          <a:ext cx="731520" cy="969010"/>
        </a:xfrm>
        <a:prstGeom prst="rect">
          <a:avLst/>
        </a:prstGeom>
      </xdr:spPr>
    </xdr:pic>
  </etc:cellImage>
  <etc:cellImage>
    <xdr:pic>
      <xdr:nvPicPr>
        <xdr:cNvPr id="540" name="ID_480335A419504D2A918A76D2E02FA33E"/>
        <xdr:cNvPicPr>
          <a:picLocks noChangeAspect="1"/>
        </xdr:cNvPicPr>
      </xdr:nvPicPr>
      <xdr:blipFill>
        <a:blip r:embed="rId400"/>
        <a:stretch>
          <a:fillRect/>
        </a:stretch>
      </xdr:blipFill>
      <xdr:spPr>
        <a:xfrm>
          <a:off x="9439275" y="58543825"/>
          <a:ext cx="743585" cy="944880"/>
        </a:xfrm>
        <a:prstGeom prst="rect">
          <a:avLst/>
        </a:prstGeom>
      </xdr:spPr>
    </xdr:pic>
  </etc:cellImage>
  <etc:cellImage>
    <xdr:pic>
      <xdr:nvPicPr>
        <xdr:cNvPr id="541" name="ID_8BD1DA4E95874461AE19C574DD380490"/>
        <xdr:cNvPicPr>
          <a:picLocks noChangeAspect="1"/>
        </xdr:cNvPicPr>
      </xdr:nvPicPr>
      <xdr:blipFill>
        <a:blip r:embed="rId401"/>
        <a:stretch>
          <a:fillRect/>
        </a:stretch>
      </xdr:blipFill>
      <xdr:spPr>
        <a:xfrm>
          <a:off x="9486900" y="59255025"/>
          <a:ext cx="713105" cy="609600"/>
        </a:xfrm>
        <a:prstGeom prst="rect">
          <a:avLst/>
        </a:prstGeom>
      </xdr:spPr>
    </xdr:pic>
  </etc:cellImage>
  <etc:cellImage>
    <xdr:pic>
      <xdr:nvPicPr>
        <xdr:cNvPr id="542" name="ID_B1A86A4706924B42BDD1E90E4B6DBEC5"/>
        <xdr:cNvPicPr>
          <a:picLocks noChangeAspect="1" noChangeArrowheads="1"/>
        </xdr:cNvPicPr>
      </xdr:nvPicPr>
      <xdr:blipFill>
        <a:blip r:embed="rId402" cstate="print">
          <a:extLst>
            <a:ext uri="{28A0092B-C50C-407E-A947-70E740481C1C}">
              <a14:useLocalDpi xmlns:a14="http://schemas.microsoft.com/office/drawing/2010/main" val="0"/>
            </a:ext>
          </a:extLst>
        </a:blip>
        <a:srcRect/>
        <a:stretch>
          <a:fillRect/>
        </a:stretch>
      </xdr:blipFill>
      <xdr:spPr>
        <a:xfrm>
          <a:off x="9533890" y="60434855"/>
          <a:ext cx="600075" cy="975360"/>
        </a:xfrm>
        <a:prstGeom prst="rect">
          <a:avLst/>
        </a:prstGeom>
        <a:noFill/>
        <a:extLst>
          <a:ext uri="{909E8E84-426E-40DD-AFC4-6F175D3DCCD1}">
            <a14:hiddenFill xmlns:a14="http://schemas.microsoft.com/office/drawing/2010/main">
              <a:solidFill>
                <a:srgbClr val="FFFFFF"/>
              </a:solidFill>
            </a14:hiddenFill>
          </a:ext>
        </a:extLst>
      </xdr:spPr>
    </xdr:pic>
  </etc:cellImage>
  <etc:cellImage>
    <xdr:pic>
      <xdr:nvPicPr>
        <xdr:cNvPr id="187" name="ID_4484D31038E14C47877238F7E5E08009" descr="网椅018"/>
        <xdr:cNvPicPr/>
      </xdr:nvPicPr>
      <xdr:blipFill>
        <a:blip r:embed="rId403"/>
        <a:stretch>
          <a:fillRect/>
        </a:stretch>
      </xdr:blipFill>
      <xdr:spPr>
        <a:xfrm>
          <a:off x="0" y="0"/>
          <a:ext cx="6736715" cy="10058400"/>
        </a:xfrm>
        <a:prstGeom prst="rect">
          <a:avLst/>
        </a:prstGeom>
      </xdr:spPr>
    </xdr:pic>
  </etc:cellImage>
  <etc:cellImage>
    <xdr:pic>
      <xdr:nvPicPr>
        <xdr:cNvPr id="58" name="ID_CFFB93DCF828430294512ECEB5D5E488"/>
        <xdr:cNvPicPr>
          <a:picLocks noChangeAspect="1"/>
        </xdr:cNvPicPr>
      </xdr:nvPicPr>
      <xdr:blipFill>
        <a:blip r:embed="rId404"/>
        <a:stretch>
          <a:fillRect/>
        </a:stretch>
      </xdr:blipFill>
      <xdr:spPr>
        <a:xfrm>
          <a:off x="1924050" y="3314700"/>
          <a:ext cx="800100" cy="622300"/>
        </a:xfrm>
        <a:prstGeom prst="rect">
          <a:avLst/>
        </a:prstGeom>
        <a:noFill/>
        <a:ln w="9525">
          <a:noFill/>
        </a:ln>
      </xdr:spPr>
    </xdr:pic>
  </etc:cellImage>
  <etc:cellImage>
    <xdr:pic>
      <xdr:nvPicPr>
        <xdr:cNvPr id="213" name="ID_B22800FB9B824125B23C5895E5D7EC69"/>
        <xdr:cNvPicPr>
          <a:picLocks noChangeAspect="1"/>
        </xdr:cNvPicPr>
      </xdr:nvPicPr>
      <xdr:blipFill>
        <a:blip r:embed="rId405" cstate="print">
          <a:extLst>
            <a:ext uri="{28A0092B-C50C-407E-A947-70E740481C1C}">
              <a14:useLocalDpi xmlns:a14="http://schemas.microsoft.com/office/drawing/2010/main" val="0"/>
            </a:ext>
          </a:extLst>
        </a:blip>
        <a:stretch>
          <a:fillRect/>
        </a:stretch>
      </xdr:blipFill>
      <xdr:spPr>
        <a:xfrm>
          <a:off x="1400175" y="1476375"/>
          <a:ext cx="1117600" cy="1285875"/>
        </a:xfrm>
        <a:prstGeom prst="rect">
          <a:avLst/>
        </a:prstGeom>
      </xdr:spPr>
    </xdr:pic>
  </etc:cellImage>
  <etc:cellImage>
    <xdr:pic>
      <xdr:nvPicPr>
        <xdr:cNvPr id="251" name="ID_200D646B95994C4A95A2B90666E45069"/>
        <xdr:cNvPicPr>
          <a:picLocks noChangeAspect="1"/>
        </xdr:cNvPicPr>
      </xdr:nvPicPr>
      <xdr:blipFill>
        <a:blip r:embed="rId406"/>
        <a:stretch>
          <a:fillRect/>
        </a:stretch>
      </xdr:blipFill>
      <xdr:spPr>
        <a:xfrm>
          <a:off x="1991995" y="818515"/>
          <a:ext cx="906780" cy="1048385"/>
        </a:xfrm>
        <a:prstGeom prst="rect">
          <a:avLst/>
        </a:prstGeom>
      </xdr:spPr>
    </xdr:pic>
  </etc:cellImage>
  <etc:cellImage>
    <xdr:pic>
      <xdr:nvPicPr>
        <xdr:cNvPr id="253" name="ID_77F43921F862402CAE79D187551E92C3"/>
        <xdr:cNvPicPr>
          <a:picLocks noChangeAspect="1"/>
        </xdr:cNvPicPr>
      </xdr:nvPicPr>
      <xdr:blipFill>
        <a:blip r:embed="rId407"/>
        <a:srcRect l="13853" t="10427" r="15540" b="28822"/>
        <a:stretch>
          <a:fillRect/>
        </a:stretch>
      </xdr:blipFill>
      <xdr:spPr>
        <a:xfrm>
          <a:off x="5466080" y="1055370"/>
          <a:ext cx="1677670" cy="1103630"/>
        </a:xfrm>
        <a:prstGeom prst="rect">
          <a:avLst/>
        </a:prstGeom>
        <a:noFill/>
        <a:ln w="9525">
          <a:noFill/>
        </a:ln>
      </xdr:spPr>
    </xdr:pic>
  </etc:cellImage>
  <etc:cellImage>
    <xdr:pic>
      <xdr:nvPicPr>
        <xdr:cNvPr id="345" name="ID_2561BA486FF3432FAC84571532483C7F"/>
        <xdr:cNvPicPr>
          <a:picLocks noChangeAspect="1"/>
        </xdr:cNvPicPr>
      </xdr:nvPicPr>
      <xdr:blipFill>
        <a:blip r:embed="rId408"/>
        <a:stretch>
          <a:fillRect/>
        </a:stretch>
      </xdr:blipFill>
      <xdr:spPr>
        <a:xfrm>
          <a:off x="1247775" y="2959100"/>
          <a:ext cx="5010150" cy="4305300"/>
        </a:xfrm>
        <a:prstGeom prst="rect">
          <a:avLst/>
        </a:prstGeom>
        <a:noFill/>
        <a:ln w="9525">
          <a:noFill/>
        </a:ln>
      </xdr:spPr>
    </xdr:pic>
  </etc:cellImage>
  <etc:cellImage>
    <xdr:pic>
      <xdr:nvPicPr>
        <xdr:cNvPr id="372" name="ID_FE16B249F0C045EB8AC3B072460D54AC"/>
        <xdr:cNvPicPr>
          <a:picLocks noChangeAspect="1"/>
        </xdr:cNvPicPr>
      </xdr:nvPicPr>
      <xdr:blipFill>
        <a:blip r:embed="rId409"/>
        <a:stretch>
          <a:fillRect/>
        </a:stretch>
      </xdr:blipFill>
      <xdr:spPr>
        <a:xfrm>
          <a:off x="10100310" y="1058545"/>
          <a:ext cx="3853815" cy="1431290"/>
        </a:xfrm>
        <a:prstGeom prst="rect">
          <a:avLst/>
        </a:prstGeom>
        <a:noFill/>
        <a:ln w="9525">
          <a:noFill/>
        </a:ln>
      </xdr:spPr>
    </xdr:pic>
  </etc:cellImage>
  <etc:cellImage>
    <xdr:pic>
      <xdr:nvPicPr>
        <xdr:cNvPr id="373" name="ID_177F9A41923D4D9B8A2B4BF2D6076AA0"/>
        <xdr:cNvPicPr>
          <a:picLocks noChangeAspect="1"/>
        </xdr:cNvPicPr>
      </xdr:nvPicPr>
      <xdr:blipFill>
        <a:blip r:embed="rId410"/>
        <a:stretch>
          <a:fillRect/>
        </a:stretch>
      </xdr:blipFill>
      <xdr:spPr>
        <a:xfrm>
          <a:off x="1948815" y="5711190"/>
          <a:ext cx="821690" cy="664845"/>
        </a:xfrm>
        <a:prstGeom prst="rect">
          <a:avLst/>
        </a:prstGeom>
        <a:noFill/>
        <a:ln w="9525">
          <a:noFill/>
        </a:ln>
      </xdr:spPr>
    </xdr:pic>
  </etc:cellImage>
  <etc:cellImage>
    <xdr:pic>
      <xdr:nvPicPr>
        <xdr:cNvPr id="376" name="ID_4B59346AC2474235BCE8B592E818AA9D"/>
        <xdr:cNvPicPr>
          <a:picLocks noChangeAspect="1"/>
        </xdr:cNvPicPr>
      </xdr:nvPicPr>
      <xdr:blipFill>
        <a:blip r:embed="rId411"/>
        <a:stretch>
          <a:fillRect/>
        </a:stretch>
      </xdr:blipFill>
      <xdr:spPr>
        <a:xfrm>
          <a:off x="8044180" y="29669105"/>
          <a:ext cx="1089660" cy="1781810"/>
        </a:xfrm>
        <a:prstGeom prst="rect">
          <a:avLst/>
        </a:prstGeom>
        <a:noFill/>
        <a:ln w="9525">
          <a:noFill/>
        </a:ln>
      </xdr:spPr>
    </xdr:pic>
  </etc:cellImage>
  <etc:cellImage>
    <xdr:pic>
      <xdr:nvPicPr>
        <xdr:cNvPr id="22" name="ID_AA0EAD81254745E68F357655636B8AD6"/>
        <xdr:cNvPicPr>
          <a:picLocks noChangeAspect="1"/>
        </xdr:cNvPicPr>
      </xdr:nvPicPr>
      <xdr:blipFill>
        <a:blip r:embed="rId412"/>
        <a:stretch>
          <a:fillRect/>
        </a:stretch>
      </xdr:blipFill>
      <xdr:spPr>
        <a:xfrm>
          <a:off x="2916555" y="722630"/>
          <a:ext cx="1788795" cy="1608455"/>
        </a:xfrm>
        <a:prstGeom prst="rect">
          <a:avLst/>
        </a:prstGeom>
        <a:noFill/>
        <a:ln w="9525">
          <a:noFill/>
        </a:ln>
      </xdr:spPr>
    </xdr:pic>
  </etc:cellImage>
  <etc:cellImage>
    <xdr:pic>
      <xdr:nvPicPr>
        <xdr:cNvPr id="23" name="ID_95704AC682AD4D078AA3F4C26D31D96E"/>
        <xdr:cNvPicPr>
          <a:picLocks noChangeAspect="1"/>
        </xdr:cNvPicPr>
      </xdr:nvPicPr>
      <xdr:blipFill>
        <a:blip r:embed="rId413"/>
        <a:srcRect l="13671" t="19338" r="15181" b="35857"/>
        <a:stretch>
          <a:fillRect/>
        </a:stretch>
      </xdr:blipFill>
      <xdr:spPr>
        <a:xfrm>
          <a:off x="5230495" y="2263775"/>
          <a:ext cx="1973580" cy="976630"/>
        </a:xfrm>
        <a:prstGeom prst="rect">
          <a:avLst/>
        </a:prstGeom>
        <a:noFill/>
        <a:ln w="9525">
          <a:noFill/>
        </a:ln>
      </xdr:spPr>
    </xdr:pic>
  </etc:cellImage>
  <etc:cellImage>
    <xdr:pic>
      <xdr:nvPicPr>
        <xdr:cNvPr id="61" name="ID_EA11B73BEFF34855AD5203DF44A390F2"/>
        <xdr:cNvPicPr>
          <a:picLocks noChangeAspect="1"/>
        </xdr:cNvPicPr>
      </xdr:nvPicPr>
      <xdr:blipFill>
        <a:blip r:embed="rId404"/>
        <a:stretch>
          <a:fillRect/>
        </a:stretch>
      </xdr:blipFill>
      <xdr:spPr>
        <a:xfrm>
          <a:off x="1389380" y="7641590"/>
          <a:ext cx="967105" cy="752475"/>
        </a:xfrm>
        <a:prstGeom prst="rect">
          <a:avLst/>
        </a:prstGeom>
        <a:noFill/>
        <a:ln w="9525">
          <a:noFill/>
        </a:ln>
      </xdr:spPr>
    </xdr:pic>
  </etc:cellImage>
  <etc:cellImage>
    <xdr:pic>
      <xdr:nvPicPr>
        <xdr:cNvPr id="19" name="ID_6D8AB5F577ED41149546317942BADCB8" descr="壁扇"/>
        <xdr:cNvPicPr>
          <a:picLocks noChangeAspect="1"/>
        </xdr:cNvPicPr>
      </xdr:nvPicPr>
      <xdr:blipFill>
        <a:blip r:embed="rId414"/>
        <a:stretch>
          <a:fillRect/>
        </a:stretch>
      </xdr:blipFill>
      <xdr:spPr>
        <a:xfrm>
          <a:off x="1353185" y="2524125"/>
          <a:ext cx="2616200" cy="2217420"/>
        </a:xfrm>
        <a:prstGeom prst="rect">
          <a:avLst/>
        </a:prstGeom>
      </xdr:spPr>
    </xdr:pic>
  </etc:cellImage>
  <etc:cellImage>
    <xdr:pic>
      <xdr:nvPicPr>
        <xdr:cNvPr id="82" name="ID_D74497FA35ED4020B9612EDE99721062" descr="空调挂机"/>
        <xdr:cNvPicPr>
          <a:picLocks noChangeAspect="1"/>
        </xdr:cNvPicPr>
      </xdr:nvPicPr>
      <xdr:blipFill>
        <a:blip r:embed="rId415"/>
        <a:stretch>
          <a:fillRect/>
        </a:stretch>
      </xdr:blipFill>
      <xdr:spPr>
        <a:xfrm>
          <a:off x="2893695" y="13700125"/>
          <a:ext cx="10045065" cy="4458970"/>
        </a:xfrm>
        <a:prstGeom prst="rect">
          <a:avLst/>
        </a:prstGeom>
      </xdr:spPr>
    </xdr:pic>
  </etc:cellImage>
  <etc:cellImage>
    <xdr:pic>
      <xdr:nvPicPr>
        <xdr:cNvPr id="83" name="ID_1DE2340E6FD34343A3965CC12693CD76"/>
        <xdr:cNvPicPr>
          <a:picLocks noChangeAspect="1"/>
        </xdr:cNvPicPr>
      </xdr:nvPicPr>
      <xdr:blipFill>
        <a:blip r:embed="rId416"/>
        <a:srcRect l="7681" t="3734" r="8830" b="55723"/>
        <a:stretch>
          <a:fillRect/>
        </a:stretch>
      </xdr:blipFill>
      <xdr:spPr>
        <a:xfrm>
          <a:off x="2815590" y="66520060"/>
          <a:ext cx="1064895" cy="748030"/>
        </a:xfrm>
        <a:prstGeom prst="rect">
          <a:avLst/>
        </a:prstGeom>
        <a:noFill/>
        <a:ln w="9525">
          <a:noFill/>
        </a:ln>
      </xdr:spPr>
    </xdr:pic>
  </etc:cellImage>
</etc:cellImages>
</file>

<file path=xl/sharedStrings.xml><?xml version="1.0" encoding="utf-8"?>
<sst xmlns="http://schemas.openxmlformats.org/spreadsheetml/2006/main" count="9795" uniqueCount="3765">
  <si>
    <t>汝南县刘屯学校15000册正版图书供货清单</t>
  </si>
  <si>
    <t>序号</t>
  </si>
  <si>
    <t>ISBN</t>
  </si>
  <si>
    <t>书名</t>
  </si>
  <si>
    <t>类别</t>
  </si>
  <si>
    <t>数量</t>
  </si>
  <si>
    <t>单位</t>
  </si>
  <si>
    <t>备注</t>
  </si>
  <si>
    <t>“读品悟”快乐阅读系列：想象着，你石破天惊的那一刻人物卷</t>
  </si>
  <si>
    <t>I</t>
  </si>
  <si>
    <t>本</t>
  </si>
  <si>
    <t>“海洋梦”系列丛书：碧海鲸波—海洋能</t>
  </si>
  <si>
    <t>P</t>
  </si>
  <si>
    <t>“海洋梦”系列丛书：蓝色“妖姬”海洋植物</t>
  </si>
  <si>
    <t>Q</t>
  </si>
  <si>
    <t>“海洋梦”系列丛书：凌波踏浪·航海设备与航只</t>
  </si>
  <si>
    <t>U</t>
  </si>
  <si>
    <t>“海洋梦”系列丛书：情天恨海—海难</t>
  </si>
  <si>
    <t>“海洋梦”系列丛书：四海鼎沸—海洋灾害</t>
  </si>
  <si>
    <t>“海洋梦”系列丛书：游弋精灵—海洋动物</t>
  </si>
  <si>
    <t>“快乐读书吧”统编小学语文教材必读从书：伊索寓言</t>
  </si>
  <si>
    <t>G</t>
  </si>
  <si>
    <t>14年教育部UFO未解之谜/新双色</t>
  </si>
  <si>
    <t>V</t>
  </si>
  <si>
    <t>16年教育部小朋友学国际象棋/新专色</t>
  </si>
  <si>
    <t>16年教育部小朋友学象棋/新专色</t>
  </si>
  <si>
    <t>19教育部神奇的丝路民间故事：巴基斯坦民间故事/新</t>
  </si>
  <si>
    <t>19教育部神奇的丝路民间故事：柬埔寨民间故事/新</t>
  </si>
  <si>
    <t>19教育部神奇的丝路民间故事：老挝民间故事/新</t>
  </si>
  <si>
    <t>19教育部神奇的丝路民间故事：印度尼西亚民间故事/新</t>
  </si>
  <si>
    <t>19教育部神奇的丝路民间故事：越南民间故事/新</t>
  </si>
  <si>
    <t>19年教育部“上海小囡的故事”三部曲：小银娣的悲惨童年/新</t>
  </si>
  <si>
    <t>19年教育部爱国篇：倡导青少年培育社会主义核心价值观的故事/新</t>
  </si>
  <si>
    <t>D</t>
  </si>
  <si>
    <t>19年教育部从小做起，建设美丽中国青少年能源知识与环保教育读本/新四色</t>
  </si>
  <si>
    <t>T</t>
  </si>
  <si>
    <t>19年教育部第一现场：你不可不知的救命常识/新四色</t>
  </si>
  <si>
    <t>R</t>
  </si>
  <si>
    <t>19年教育部法布尔昆虫记：短命的音乐家蝉/新四色</t>
  </si>
  <si>
    <t>19年教育部法布尔昆虫记：懒惰的旅行家松毛虫/新四色</t>
  </si>
  <si>
    <t>19年教育部法布尔昆虫记：勤劳的清洁工粪金龟/新四色</t>
  </si>
  <si>
    <t>19年教育部法布尔昆虫记：神奇的手术专家砂泥蜂/新四色</t>
  </si>
  <si>
    <t>19年教育部法布尔昆虫记：用毒高手狼蛛/新四色</t>
  </si>
  <si>
    <t>19年教育部富强篇：倡导青少年培育社会主义核心价值观的故事/新</t>
  </si>
  <si>
    <t>19年教育部公正篇：倡导青少年培育社会主义核心价值观的故事/新</t>
  </si>
  <si>
    <t>19年教育部和谐篇：倡导青少年培育社会主义核心价值观的故事/新</t>
  </si>
  <si>
    <t>19年教育部敬业篇：倡导青少年培育社会主义核心价值观的故事/新</t>
  </si>
  <si>
    <t>19年教育部罗马史纲/新</t>
  </si>
  <si>
    <t>K</t>
  </si>
  <si>
    <t>19年教育部民主篇：倡导青少年培育社会主义核心价值观的故事/新</t>
  </si>
  <si>
    <t>19年教育部平等篇：倡导青少年培育社会主义核心价值观的故事/新</t>
  </si>
  <si>
    <t>19年教育部上海小囡的故事三部曲：战斗在敌人心脏里的少年队/新</t>
  </si>
  <si>
    <t>19年教育部少儿象棋入门/新</t>
  </si>
  <si>
    <t>19年教育部十万个为什么---科技世界卷/新四色注音美绘版</t>
  </si>
  <si>
    <t>Z</t>
  </si>
  <si>
    <t>19年教育部书法的故事-先秦两汉/新四色</t>
  </si>
  <si>
    <t>J</t>
  </si>
  <si>
    <t>19年教育部童心书系列：三色蝴蝶在飞/新</t>
  </si>
  <si>
    <t>19年教育部顽皮的孩子是天才/新</t>
  </si>
  <si>
    <t>19年教育部细菌与人/新四色</t>
  </si>
  <si>
    <t>19年教育部咬文嚼字文库.慧眼书系：字误百解/新</t>
  </si>
  <si>
    <t>H</t>
  </si>
  <si>
    <t>19年教育部一瓷一故事-名家带你赏明代名瓷/新四色</t>
  </si>
  <si>
    <t>19年教育部一瓷一故事-名家带你赏清代名瓷.二/新四色</t>
  </si>
  <si>
    <t>19年教育部一瓷一故事-名家带你赏清代名瓷.一/新四色</t>
  </si>
  <si>
    <t>19年教育部一瓷一故事-名家带你赏元代名瓷/新四色</t>
  </si>
  <si>
    <t>19年教育部一画一故事-读宋元名画/新四色</t>
  </si>
  <si>
    <t>19年教育部一画一故事-读隋唐五代名画/新四色</t>
  </si>
  <si>
    <t>19年教育部浙江少年文学新星丛书.第五辑：小鱼儿与范潇潇/新</t>
  </si>
  <si>
    <t>19年教育部中华优秀传统文化与语文教学.小学卷/新</t>
  </si>
  <si>
    <t>19年教育部自由篇：倡导青少年培育社会主义核心价值观的故事/新</t>
  </si>
  <si>
    <t>2015教育部《解不开的历史谜团》/新双色</t>
  </si>
  <si>
    <t>2019教育部百家规·名人家规家训故事·立志勤学彩图版</t>
  </si>
  <si>
    <t>B</t>
  </si>
  <si>
    <t>2019教育部漫画小小钢琴演奏家：音乐的风格</t>
  </si>
  <si>
    <t>2019教育部学习方法决定学习成绩</t>
  </si>
  <si>
    <t>2020年新书小笨熊动漫--赢在最强大脑-打开你的智商/新四色</t>
  </si>
  <si>
    <t>2020年新书小笨熊动漫--智慧魔方大挑战——让你疯狂点赞的成语接龙/新四色注音</t>
  </si>
  <si>
    <t>2020年新书小笨熊动漫--智慧魔方大挑战——笑掉你的大牙/新四色注音</t>
  </si>
  <si>
    <t>2021新书爱国教育系列丛书---《51号兵站》</t>
  </si>
  <si>
    <t>2021新书爱国教育系列丛书---《冰山上的来客》</t>
  </si>
  <si>
    <t>2021新书爱国教育系列丛书---《冲破黎明前的黑暗》</t>
  </si>
  <si>
    <t>2021新书爱国教育系列丛书---《党的女儿》</t>
  </si>
  <si>
    <t>2021新书爱国教育系列丛书---《地道战》</t>
  </si>
  <si>
    <t>2021新书爱国教育系列丛书---《地雷战》</t>
  </si>
  <si>
    <t>2021新书爱国教育系列丛书---《董存瑞》</t>
  </si>
  <si>
    <t>2021新书爱国教育系列丛书---《渡江侦察记》</t>
  </si>
  <si>
    <t>2021新书爱国教育系列丛书---《革命家庭》</t>
  </si>
  <si>
    <t>2021新书爱国教育系列丛书---《红孩子》</t>
  </si>
  <si>
    <t>2021新书爱国教育系列丛书---《红日》</t>
  </si>
  <si>
    <t>2021新书爱国教育系列丛书---《红色娘子军》</t>
  </si>
  <si>
    <t>2021新书爱国教育系列丛书---《洪湖赤卫队》</t>
  </si>
  <si>
    <t>2021新书爱国教育系列丛书---《鸡毛信》</t>
  </si>
  <si>
    <t>2021新书爱国教育系列丛书---《吉鸿昌》</t>
  </si>
  <si>
    <t>2021新书爱国教育系列丛书---《雷锋》</t>
  </si>
  <si>
    <t>2021新书爱国教育系列丛书---《泪痕》</t>
  </si>
  <si>
    <t>2021新书爱国教育系列丛书---《林海雪原》</t>
  </si>
  <si>
    <t>2021新书爱国教育系列丛书---《南征北战》</t>
  </si>
  <si>
    <t>2021新书爱国教育系列丛书---《平原游击队》</t>
  </si>
  <si>
    <t>2021新书爱国教育系列丛书---《奇袭》</t>
  </si>
  <si>
    <t>2021新书爱国教育系列丛书---《青春之歌》</t>
  </si>
  <si>
    <t>2021新书爱国教育系列丛书---《上甘岭》</t>
  </si>
  <si>
    <t>2021新书爱国教育系列丛书---《生死抉择》</t>
  </si>
  <si>
    <t>2021新书爱国教育系列丛书---《铁道游击队》</t>
  </si>
  <si>
    <t>2021新书爱国教育系列丛书---《小花》</t>
  </si>
  <si>
    <t>2021新书爱国教育系列丛书---《羊城暗哨》</t>
  </si>
  <si>
    <t>2021新书爱国教育系列丛书---《野火春风斗古城》</t>
  </si>
  <si>
    <t>2021新书爱国教育系列丛书---《英雄儿女》</t>
  </si>
  <si>
    <t>2021新书爱国教育系列丛书---《英雄虎胆》</t>
  </si>
  <si>
    <t>2021新书爱国教育系列丛书---《永不消逝的电波》</t>
  </si>
  <si>
    <t>2021新书爱国教育系列丛书---《战火中的青春》</t>
  </si>
  <si>
    <t>2021新书爱国教育系列丛书---《知音》</t>
  </si>
  <si>
    <t>2021新书爱国教育系列丛书---《智取华山》</t>
  </si>
  <si>
    <t>2021新书爱国教育系列丛书---《中华女儿》</t>
  </si>
  <si>
    <t>2021新书爱国教育系列丛书---《祖国的花朵》</t>
  </si>
  <si>
    <t>2021新书红色爱国教育丛书---冰上姐妹/新</t>
  </si>
  <si>
    <t>2021新书红色爱国教育丛书---花好月圆/新</t>
  </si>
  <si>
    <t>2021新书红色爱国教育丛书---昆仑山上一棵草/新</t>
  </si>
  <si>
    <t>2021新书红色爱国教育丛书---骆驼祥子/新</t>
  </si>
  <si>
    <t>2021新书红色爱国教育丛书---人到中年/新</t>
  </si>
  <si>
    <t>2021新书红色爱国教育丛书---十字街头/新</t>
  </si>
  <si>
    <t>2021新书红色爱国教育丛书---桃花扇/新</t>
  </si>
  <si>
    <t>2021新书红色爱国教育丛书---我们村里的年轻人/新</t>
  </si>
  <si>
    <t>2021新书红色爱国教育丛书---我们村里的年轻人续/新</t>
  </si>
  <si>
    <t>2021新书红色爱国教育丛书---我这一辈子/新</t>
  </si>
  <si>
    <t>2021新书红色爱国教育丛书---五朵金花/新</t>
  </si>
  <si>
    <t>2021新书红色爱国教育丛书---雾海夜航/新</t>
  </si>
  <si>
    <t>2021新书红色爱国教育丛书---早春二月/新</t>
  </si>
  <si>
    <t>2021新书红色爱国教育丛书---姊姊妹妹站起来/新</t>
  </si>
  <si>
    <t>2021新书校园幽默文学馆---哥们你为啥流泪/新</t>
  </si>
  <si>
    <t>2021新书校园幽默文学馆---六2班的班花班草/新</t>
  </si>
  <si>
    <t>2022新书小书本大世界---88位中外名人故事/新</t>
  </si>
  <si>
    <t>2022新书小书本大世界---白话史记/新</t>
  </si>
  <si>
    <t>2022新书小书本大世界---大学中庸尚书/新</t>
  </si>
  <si>
    <t>2022新书小书本大世界---地球未解之谜/新</t>
  </si>
  <si>
    <t>2022新书小书本大世界---地球之最/新</t>
  </si>
  <si>
    <t>2022新书小书本大世界---动物世界/新</t>
  </si>
  <si>
    <t>2022新书小书本大世界---对联/新</t>
  </si>
  <si>
    <t>2022新书小书本大世界---古文观止/新</t>
  </si>
  <si>
    <t>2022新书小书本大世界---老子/新</t>
  </si>
  <si>
    <t>2022新书小书本大世界---论语/新</t>
  </si>
  <si>
    <t>2022新书小书本大世界---孟子/新</t>
  </si>
  <si>
    <t>2022新书小书本大世界---千家诗增广贤文/新</t>
  </si>
  <si>
    <t>2022新书小书本大世界---三国志/新</t>
  </si>
  <si>
    <t>2022新书小书本大世界---三十六计/新</t>
  </si>
  <si>
    <t>E</t>
  </si>
  <si>
    <t>2022新书小书本大世界---三字经百家姓/新</t>
  </si>
  <si>
    <t>2022新书小书本大世界---诗经/新</t>
  </si>
  <si>
    <t>2022新书小书本大世界---世界历史未解之谜/新</t>
  </si>
  <si>
    <t>2022新书小书本大世界---世界未解之谜/新</t>
  </si>
  <si>
    <t>2022新书小书本大世界---宋词选粹/新</t>
  </si>
  <si>
    <t>2022新书小书本大世界---孙子兵法/新</t>
  </si>
  <si>
    <t>2022新书小书本大世界---唐诗选粹/新</t>
  </si>
  <si>
    <t>2022新书小书本大世界---外星人与UFO未解之谜/新</t>
  </si>
  <si>
    <t>2022新书小书本大世界---歇后语/新</t>
  </si>
  <si>
    <t>2022新书小书本大世界---宇宙未解之谜/新</t>
  </si>
  <si>
    <t>2022新书小书本大世界---这些名人你应该知道/新</t>
  </si>
  <si>
    <t>2022新书小书本大世界---这些名著你应该品读/新</t>
  </si>
  <si>
    <t>2022新书小书本大世界---中国未解之谜/新</t>
  </si>
  <si>
    <t>2022新书小书本大世界---中华成语故事/新</t>
  </si>
  <si>
    <t>2022新书小书本大世界---中华上下五千年/新</t>
  </si>
  <si>
    <t>2023不可思议的地球神秘奇案/新</t>
  </si>
  <si>
    <t>2023不可思议的历史神秘奇案/新</t>
  </si>
  <si>
    <t>2023不可思议的人类神秘奇案/新</t>
  </si>
  <si>
    <t>2023不可思议的外星人与UFO神秘奇案/新</t>
  </si>
  <si>
    <t>2023不可思议的中国神秘奇案/新</t>
  </si>
  <si>
    <t>2023不可思议世界神秘奇案/新</t>
  </si>
  <si>
    <t>2023超级智慧大比拼：扩充你的脑容量/新四色注音版</t>
  </si>
  <si>
    <t>2023超级智慧大比拼：令人伤脑筋的迷局四色注音版</t>
  </si>
  <si>
    <t>2023超级智慧大比拼：你猜不出的谜语/新四色注音版</t>
  </si>
  <si>
    <t>2023超级智慧大比拼：你没有读过的歇后语/新四色注音版</t>
  </si>
  <si>
    <t>2023超级智慧大比拼：停不下来的成语接龙四色注音版</t>
  </si>
  <si>
    <t>2023超级智慧大比拼：我是小侦探四色注音版</t>
  </si>
  <si>
    <t>2023超级智慧大比拼：笑掉你的大牙四色注音版</t>
  </si>
  <si>
    <t>2023超级智慧大比拼：一本不能错过的谚语书/新四色注音版</t>
  </si>
  <si>
    <t>2023成功就要靠自己/新</t>
  </si>
  <si>
    <t>2023挫折并不可怕：提高孩子抗挫能力的故事全集/新</t>
  </si>
  <si>
    <t>2023地球之最大探寻/新</t>
  </si>
  <si>
    <t>2023动物科普童话：大象四色注音</t>
  </si>
  <si>
    <t>2023动物科普童话：老虎四色注音</t>
  </si>
  <si>
    <t>2023动物科普童话：鲨鱼四色注音</t>
  </si>
  <si>
    <t>2023动物科普童话：狮子四色注音</t>
  </si>
  <si>
    <t>2023动物科普童话：熊猫四色注音</t>
  </si>
  <si>
    <t>2023动物科普童话：棕熊四色注音</t>
  </si>
  <si>
    <t>2023古文明探索/新</t>
  </si>
  <si>
    <t>2023孩子们喜欢读的百科全书：霸王龙的故事四色注音</t>
  </si>
  <si>
    <t>2023孩子们喜欢读的百科全书：恐龙祖先老鸟鳄的奇遇四色注音</t>
  </si>
  <si>
    <t>2023孩子们喜欢读的百科全书：雷龙的历险四色注音</t>
  </si>
  <si>
    <t>2023孩子们喜欢读的百科全书：凶猛的野生动物四色注音</t>
  </si>
  <si>
    <t>2023孩子们喜欢读的百科全书：翼龙的神奇之旅四色注音</t>
  </si>
  <si>
    <t>2023孩子们喜欢读的百科全书：鹦鹉龙的流浪四色注音</t>
  </si>
  <si>
    <t>2023快乐在于选择：让孩子快乐成长的故事全集/新</t>
  </si>
  <si>
    <t>2023男孩最爱读的智慧故事全集/新</t>
  </si>
  <si>
    <t>2023你不必完美：培养孩子良好心态的故事全集/新</t>
  </si>
  <si>
    <t>2023女孩最爱读的真情故事全集/新</t>
  </si>
  <si>
    <t>2023培养了不起男孩的故事全集/新</t>
  </si>
  <si>
    <t>2023培养了不起女孩的故事全集/新</t>
  </si>
  <si>
    <t>2023趣味动物王国大发现/新</t>
  </si>
  <si>
    <t>2023让男孩一生成功的睿智故事/新</t>
  </si>
  <si>
    <t>2023让女孩一生幸福的魅力故事/新</t>
  </si>
  <si>
    <t>2023神秘海洋大揭秘/新</t>
  </si>
  <si>
    <t>2023世界地理胜境/新</t>
  </si>
  <si>
    <t>2023世界遗产百科/新</t>
  </si>
  <si>
    <t>2023王牌兵器秘密档案/新</t>
  </si>
  <si>
    <t>2023小故事大道理全集/新</t>
  </si>
  <si>
    <t>2023小故事大智慧全集/新</t>
  </si>
  <si>
    <t>2023新编世界上下五千年/新</t>
  </si>
  <si>
    <t>2023新编中外名著导读/新</t>
  </si>
  <si>
    <t>2023学会感恩学会爱/新</t>
  </si>
  <si>
    <t>2023学生科普百科系列：霸王枪械小百科四色注音</t>
  </si>
  <si>
    <t>2023学生科普百科系列：超级名刀小百科四色注音</t>
  </si>
  <si>
    <t>2023学生科普百科系列：高科技战舰小百科四色注音</t>
  </si>
  <si>
    <t>2023学生科普百科系列：高速战机小百科四色注音</t>
  </si>
  <si>
    <t>2023学生科普百科系列：极品汽车小百科四色注音</t>
  </si>
  <si>
    <t>2023学生科普百科系列：灵活冲锋枪小百科四色注音</t>
  </si>
  <si>
    <t>2023学生科普百科系列：全景手枪小百科四色注音</t>
  </si>
  <si>
    <t>2023学生科普百科系列：王牌步枪小百科四色注音</t>
  </si>
  <si>
    <t>2023学生科普百科系列：威力战车小百科/新四色</t>
  </si>
  <si>
    <t>2023学生科普百科系列：凶猛机枪小百科四色注音</t>
  </si>
  <si>
    <t>2023影响世界的名人成功故事/新</t>
  </si>
  <si>
    <t>2023中国地理胜境/新</t>
  </si>
  <si>
    <t>2023总会有办法：让孩子独立的故事全集/新</t>
  </si>
  <si>
    <t>2023走进奥秘世界：令孩子着迷的兵器奥秘传奇/新四色注音版</t>
  </si>
  <si>
    <t>2023走进奥秘世界：令孩子着迷的地球奥秘传奇/新四色注音版</t>
  </si>
  <si>
    <t>2023走进奥秘世界：令孩子着迷的古国奥秘传奇/新四色注音版</t>
  </si>
  <si>
    <t>2023走进奥秘世界：令孩子着迷的海盗奥秘传奇/新四色注音版</t>
  </si>
  <si>
    <t>2023走进奥秘世界：令孩子着迷的恐龙奥秘传奇/新四色注音版</t>
  </si>
  <si>
    <t>2023走进奥秘世界：令孩子着迷的名人奥秘传奇/新四色注音版</t>
  </si>
  <si>
    <t>2023走进奥秘世界：令孩子着迷的世界奥秘传奇/新四色注音版</t>
  </si>
  <si>
    <t>2023走进奥秘世界：令孩子着迷的文化奥秘传奇/新四色注音版</t>
  </si>
  <si>
    <t>2023走进奥秘世界：令孩子着迷的宇宙奥秘传奇/新四色注音版</t>
  </si>
  <si>
    <t>2023走进奥秘世界：令孩子着迷的中国奥秘传奇/新四色注音版</t>
  </si>
  <si>
    <t>2023最美地球文明壮观/新</t>
  </si>
  <si>
    <t>2023最美地球自然胜境/新</t>
  </si>
  <si>
    <t>2023做最出色的自己/新</t>
  </si>
  <si>
    <t>2024传世励志经典---给财富注入生命的人·诺贝尔</t>
  </si>
  <si>
    <t>2024飞花令古诗词双色</t>
  </si>
  <si>
    <t>2024情绪自控力</t>
  </si>
  <si>
    <t>2024中华少年信仰教育读本：雷锋精神读本双色</t>
  </si>
  <si>
    <t>C</t>
  </si>
  <si>
    <t>2024中华少年信仰教育读本：雷锋日记双色</t>
  </si>
  <si>
    <t>2025世界少年经典文学丛书：爱丽丝漫游奇境</t>
  </si>
  <si>
    <t>2025世界少年经典文学丛书：安妮日记</t>
  </si>
  <si>
    <t>2025世界少年经典文学丛书：八十天环游地球</t>
  </si>
  <si>
    <t>2025世界少年经典文学丛书：白雪皇后</t>
  </si>
  <si>
    <t>2025世界少年经典文学丛书：彼得·潘</t>
  </si>
  <si>
    <t>2025世界少年经典文学丛书：冰姑娘</t>
  </si>
  <si>
    <t>2025世界少年经典文学丛书：茶花女</t>
  </si>
  <si>
    <t>2025世界少年经典文学丛书：聪明的小傻熊</t>
  </si>
  <si>
    <t>2025世界少年经典文学丛书：从地球到月球.环游月球</t>
  </si>
  <si>
    <t>2025世界少年经典文学丛书：丛林历险记</t>
  </si>
  <si>
    <t>2025世界少年经典文学丛书：大草原上的小房子</t>
  </si>
  <si>
    <t>2025世界少年经典文学丛书：大自然的灵魂</t>
  </si>
  <si>
    <t>2025世界少年经典文学丛书：地心游记</t>
  </si>
  <si>
    <t>2025世界少年经典文学丛书：豆蔻镇的居民和强盗</t>
  </si>
  <si>
    <t>2025世界少年经典文学丛书：飞行员历险记</t>
  </si>
  <si>
    <t>2025世界少年经典文学丛书：疯子小松鼠</t>
  </si>
  <si>
    <t>2025世界少年经典文学丛书：公正的法官</t>
  </si>
  <si>
    <t>2025世界少年经典文学丛书：古希腊神话故事</t>
  </si>
  <si>
    <t>2025世界少年经典文学丛书：哈克贝利·费恩历险记</t>
  </si>
  <si>
    <t>2025世界少年经典文学丛书：海底两万里</t>
  </si>
  <si>
    <t>2025世界少年经典文学丛书：好兵帅克历险记</t>
  </si>
  <si>
    <t>2025世界少年经典文学丛书：狐狸列那的故事</t>
  </si>
  <si>
    <t>2025世界少年经典文学丛书：环游黑海历险记</t>
  </si>
  <si>
    <t>2025世界少年经典文学丛书：机器岛</t>
  </si>
  <si>
    <t>2025世界少年经典文学丛书：假如给我三天光明</t>
  </si>
  <si>
    <t>2025世界少年经典文学丛书：金钥匙</t>
  </si>
  <si>
    <t>2025世界少年经典文学丛书：金银岛</t>
  </si>
  <si>
    <t>2025世界少年经典文学丛书：开门的钥匙</t>
  </si>
  <si>
    <t>2025世界少年经典文学丛书：坎特伯雷故事</t>
  </si>
  <si>
    <t>2025世界少年经典文学丛书：克雷洛夫寓言</t>
  </si>
  <si>
    <t>2025世界少年经典文学丛书：苦儿流浪记</t>
  </si>
  <si>
    <t>2025世界少年经典文学丛书：快乐王子</t>
  </si>
  <si>
    <t>2025世界少年经典文学丛书：昆虫记</t>
  </si>
  <si>
    <t>2025世界少年经典文学丛书：蓝箭</t>
  </si>
  <si>
    <t>2025世界少年经典文学丛书：柳林风声</t>
  </si>
  <si>
    <t>2025世界少年经典文学丛书：鲁宾孙漂流记</t>
  </si>
  <si>
    <t>2025世界少年经典文学丛书：罗密欧与朱丽叶</t>
  </si>
  <si>
    <t>2025世界少年经典文学丛书：绿林女儿</t>
  </si>
  <si>
    <t>2025世界少年经典文学丛书：绿野仙踪</t>
  </si>
  <si>
    <t>2025世界少年经典文学丛书：玛丽·波平斯阿姨回来了</t>
  </si>
  <si>
    <t>2025世界少年经典文学丛书：美丽的海伦娜</t>
  </si>
  <si>
    <t>2025世界少年经典文学丛书：美妞与怪兽</t>
  </si>
  <si>
    <t>2025世界少年经典文学丛书：秘密花园</t>
  </si>
  <si>
    <t>2025世界少年经典文学丛书：木偶奇遇记</t>
  </si>
  <si>
    <t>2025世界少年经典文学丛书：闹海的螃蟹</t>
  </si>
  <si>
    <t>2025世界少年经典文学丛书：漂亮朋友</t>
  </si>
  <si>
    <t>2025世界少年经典文学丛书：气球上的五星期</t>
  </si>
  <si>
    <t>2025世界少年经典文学丛书：青鸟</t>
  </si>
  <si>
    <t>2025世界少年经典文学丛书：热爱生命</t>
  </si>
  <si>
    <t>2025世界少年经典文学丛书：上尉的女儿</t>
  </si>
  <si>
    <t>2025世界少年经典文学丛书：神秘岛</t>
  </si>
  <si>
    <t>2025世界少年经典文学丛书：是与非的故事</t>
  </si>
  <si>
    <t>2025世界少年经典文学丛书：水晶球</t>
  </si>
  <si>
    <t>2025世界少年经典文学丛书：说话的橡树</t>
  </si>
  <si>
    <t>2025世界少年经典文学丛书：所罗门王的宝藏</t>
  </si>
  <si>
    <t>2025世界少年经典文学丛书：汤姆索亚历险记</t>
  </si>
  <si>
    <t>2025世界少年经典文学丛书：天方夜谭</t>
  </si>
  <si>
    <t>2025世界少年经典文学丛书：威尼斯商人</t>
  </si>
  <si>
    <t>2025世界少年经典文学丛书：蜗牛和玫瑰树</t>
  </si>
  <si>
    <t>2025世界少年经典文学丛书：我是猫</t>
  </si>
  <si>
    <t>2025世界少年经典文学丛书：乌鸦天使</t>
  </si>
  <si>
    <t>2025世界少年经典文学丛书：希腊神话英雄</t>
  </si>
  <si>
    <t>2025世界少年经典文学丛书：小公主</t>
  </si>
  <si>
    <t>2025世界少年经典文学丛书：小灰色人</t>
  </si>
  <si>
    <t>2025世界少年经典文学丛书：小鹿班贝</t>
  </si>
  <si>
    <t>2025世界少年经典文学丛书：小人国和大人国</t>
  </si>
  <si>
    <t>2025世界少年经典文学丛书：小天鹅</t>
  </si>
  <si>
    <t>2025世界少年经典文学丛书：小王子</t>
  </si>
  <si>
    <t>2025世界少年经典文学丛书：雄狮·女巫和衣橱</t>
  </si>
  <si>
    <t>2025世界少年经典文学丛书：野马飞毛腿</t>
  </si>
  <si>
    <t>2025世界少年经典文学丛书：伊索寓言</t>
  </si>
  <si>
    <t>2025世界少年经典文学丛书：勇敢的船长</t>
  </si>
  <si>
    <t>2025世界少年经典文学丛书：月亮宝石</t>
  </si>
  <si>
    <t>2025世界少年经典文学丛书：珠宝靴</t>
  </si>
  <si>
    <t>2025世界少年经典文学丛书：最后一课</t>
  </si>
  <si>
    <t>20年农家打开地图探索历史：中国古代史/新四色</t>
  </si>
  <si>
    <t>20年农家儿童职业启蒙百科：长大后我要做什么·工程制造生产者/新四色</t>
  </si>
  <si>
    <t>23年新书励志必读名人传记：爱迪生传/新</t>
  </si>
  <si>
    <t>23年新书励志必读名人传记：爱因斯坦传/新</t>
  </si>
  <si>
    <t>23年新书励志必读名人传记：比尔·盖茨传/新</t>
  </si>
  <si>
    <t>23年新书励志必读名人传记：成吉思汗传/新</t>
  </si>
  <si>
    <t>23年新书励志必读名人传记：达·芬奇传/新</t>
  </si>
  <si>
    <t>23年新书励志必读名人传记：海伦·凯勒传/新</t>
  </si>
  <si>
    <t>23年新书励志必读名人传记：康熙皇帝传/新</t>
  </si>
  <si>
    <t>23年新书励志必读名人传记：孔子传/新</t>
  </si>
  <si>
    <t>23年新书励志必读名人传记：乔布斯传/新</t>
  </si>
  <si>
    <t>23年新书励志必读名人传记：司马迁传/新</t>
  </si>
  <si>
    <t>23年新书励志必读名人传记：岳飞传/新</t>
  </si>
  <si>
    <t>23年新书励志必读名人传记：朱元璋传/新</t>
  </si>
  <si>
    <t>23年新书励志必读名人传记：庄子传/新</t>
  </si>
  <si>
    <t>360度全景探秘：最不可思议的奇异部落彩图版</t>
  </si>
  <si>
    <t>360度全景探秘：最不可思议的世界宝藏彩图版</t>
  </si>
  <si>
    <t>90后校园文学精品选：阳光也害怕孤单</t>
  </si>
  <si>
    <t>90后校园文学精品选：一本没有页数的书</t>
  </si>
  <si>
    <t>爱国教育系列丛书--《小兵张嘎》</t>
  </si>
  <si>
    <t>爱丽丝漫游奇境记</t>
  </si>
  <si>
    <t>爱上阅读：步伐的风度</t>
  </si>
  <si>
    <t>爱上阅读：地球的敌人</t>
  </si>
  <si>
    <t>爱上阅读：感动的狗事</t>
  </si>
  <si>
    <t>爱上阅读：开口的豆丁</t>
  </si>
  <si>
    <t>爱上阅读：老城旧事</t>
  </si>
  <si>
    <t>爱上阅读：攀在树上的童年</t>
  </si>
  <si>
    <t>爱上阅读：青春笔记</t>
  </si>
  <si>
    <t>爱上阅读：通往梦城的火车</t>
  </si>
  <si>
    <t>爱上阅读：我是海底里的一条鱼</t>
  </si>
  <si>
    <t>爱上阅读：一个苹果的N种存在方式</t>
  </si>
  <si>
    <t>爱上阅读：一根稻草的安慰</t>
  </si>
  <si>
    <t>爱上阅读：永远的阳光</t>
  </si>
  <si>
    <t>爱上阅读：昭示人格的火焰</t>
  </si>
  <si>
    <t>爱上阅读：这里的大树不落叶</t>
  </si>
  <si>
    <t>爱上阅读：走进十月的林地</t>
  </si>
  <si>
    <t>安徒生童话</t>
  </si>
  <si>
    <t>安徒生童话彩色注音版</t>
  </si>
  <si>
    <t>奥秘天下---孩子最爱看的动物奥秘传奇四色注音版/新</t>
  </si>
  <si>
    <t>奥秘天下---孩子最爱看的科学奥秘传奇四色注音版/新</t>
  </si>
  <si>
    <t>奥秘天下---孩子最爱看的恐龙奥秘传奇四色注音版/新</t>
  </si>
  <si>
    <t>奥秘天下---孩子最爱看的名人奥秘传奇四色注音版/新</t>
  </si>
  <si>
    <t>奥秘天下---孩子最爱看的世界奥秘传奇四色注音版/新</t>
  </si>
  <si>
    <t>奥秘天下---孩子最爱看的世界名著奥秘传奇四色注音版/新</t>
  </si>
  <si>
    <t>奥秘天下---孩子最爱看的外星人奥秘传奇四色注音版/新</t>
  </si>
  <si>
    <t>奥秘天下---孩子最爱看的宇宙奥秘传奇四色注音版/新</t>
  </si>
  <si>
    <t>奥秘天下---孩子最爱看的植物奥秘传奇四色注音版/新</t>
  </si>
  <si>
    <t>奥秘天下---孩子最爱看的中国奥秘传奇四色注音版/新</t>
  </si>
  <si>
    <t>百部青少年爱国主义教育读本：雷锋读本--雷锋的故事注音版</t>
  </si>
  <si>
    <t>百部青少年爱国主义教育读本：雷锋读本--雷锋日记注音版</t>
  </si>
  <si>
    <t>百部青少年爱国主义教育读本：雷锋读本--学习雷锋好榜样注音版</t>
  </si>
  <si>
    <t>榜样的力量--爱迪生的故事</t>
  </si>
  <si>
    <t>榜样的力量--爱因斯坦的故事</t>
  </si>
  <si>
    <t>榜样的力量——贝多芬故事</t>
  </si>
  <si>
    <t>冰波温暖系列：怪物咕吧/新四色</t>
  </si>
  <si>
    <t>冰波温暖系列：三个兄弟鼠/新</t>
  </si>
  <si>
    <t>不畏将来不念过去</t>
  </si>
  <si>
    <t>财富世界行：金钱改造计划---印度尼西亚财富世界之旅</t>
  </si>
  <si>
    <t>F</t>
  </si>
  <si>
    <t>彩插中国当代儿童文学名家精品自选集---阿笨猫与发明家/新</t>
  </si>
  <si>
    <t>彩插中国当代儿童文学名家精品自选集---阿不传/新</t>
  </si>
  <si>
    <t>彩插中国当代儿童文学名家精品自选集---喷喷香的太阳/新</t>
  </si>
  <si>
    <t>彩插中国当代儿童文学名家精品自选集---与众不同的鼹鼠/新</t>
  </si>
  <si>
    <t>彩绘伴随小学生成长的故事大王：不怕国王的小女孩四色注音修订版/新</t>
  </si>
  <si>
    <t>彩绘伴随小学生成长的故事大王：聪明的王戎四色注音修订版/新</t>
  </si>
  <si>
    <t>彩绘伴随小学生成长的故事大王：懒惰的寒号鸟四色注音修订版/新</t>
  </si>
  <si>
    <t>彩绘伴随小学生成长的故事大王：魔壶四色注音修订版/新</t>
  </si>
  <si>
    <t>彩绘伴随小学生成长的故事大王：牧人和狼四色注音修订版/新</t>
  </si>
  <si>
    <t>彩绘伴随小学生成长的故事大王：水晶宫殿四色注音修订版/新</t>
  </si>
  <si>
    <t>彩绘伴随小学生成长的故事大王：贪吃的杰克四色注音修订版/新</t>
  </si>
  <si>
    <t>彩绘伴随小学生成长的故事大王：天鹅湖四色注音修订版/新</t>
  </si>
  <si>
    <t>彩绘伴随小学生成长的故事大王：团结就是力量四色注音修订版/新</t>
  </si>
  <si>
    <t>彩绘伴随小学生成长的故事大王：像盐一样的爱四色注音修订版/新</t>
  </si>
  <si>
    <t>彩绘伴随小学生成长的故事大王：一无所获的老人四色注音修订版/新</t>
  </si>
  <si>
    <t>彩绘伴随小学生成长的故事大王：勇敢的孩子四色注音修订版/新</t>
  </si>
  <si>
    <t>彩绘伴随小学生成长的故事大王：种花的孩子四色注音修订版/新</t>
  </si>
  <si>
    <t>彩绘伴随小学生成长的故事大王：自立自强的范仲淹四色注音修订版/新</t>
  </si>
  <si>
    <t>彩绘世界童话大王：断翅的燕子四色注音修订版/新</t>
  </si>
  <si>
    <t>彩绘世界童话大王：公园里的秋千四色注音修订版/新</t>
  </si>
  <si>
    <t>彩绘世界童话大王：骄傲的黑天鹅四色注音修订版/新</t>
  </si>
  <si>
    <t>彩绘世界童话大王：蚂蚁雄兵四色注音修订版/新</t>
  </si>
  <si>
    <t>彩绘世界童话大王：失踪的黄金城四色注音修订版/新</t>
  </si>
  <si>
    <t>彩绘世界童话大王：仙鹤国王四色注音修订版/新</t>
  </si>
  <si>
    <t>彩绘世界童话大王：一枚硬币的渺小和伟大四色注音修订版/新</t>
  </si>
  <si>
    <t>彩色经典版活学活用国学堂---每天读点《三字经》/新</t>
  </si>
  <si>
    <t>彩色全民阅读·经典小丛书：和孩子这样说话很有效：好父母常对孩子说的36句话/新</t>
  </si>
  <si>
    <t>彩色全民阅读·经典小丛书：彭公案/新</t>
  </si>
  <si>
    <t>彩色全民阅读·经典小丛书：千万别和孩子这样说：好父母绝不对孩子说的40句话/新</t>
  </si>
  <si>
    <t>彩色全民阅读·经典小丛书：长生殿/新</t>
  </si>
  <si>
    <t>彩色图文版独到点拨我的第一本逆商提升书---边看边学5Q/新</t>
  </si>
  <si>
    <t>彩色图文版独到点拨我的第一本情商提升书---边看边学5Q/新</t>
  </si>
  <si>
    <t>彩色图文版独到点拨我的第一本智商提升书---边看边学5Q/新</t>
  </si>
  <si>
    <t>彩图版历史的天空：中国历代清官/新</t>
  </si>
  <si>
    <t>彩图版历史的天空---历史上的离奇迷案/新</t>
  </si>
  <si>
    <t>彩图版流光溢彩的中华民俗文化：阿诗玛传说/新</t>
  </si>
  <si>
    <t>彩图版流光溢彩的中华民俗文化：董永传说/新</t>
  </si>
  <si>
    <t>彩图版流光溢彩的中华民俗文化：独具匠心的民间技艺/新</t>
  </si>
  <si>
    <t>彩图版流光溢彩的中华民俗文化：刘三姐传说/新</t>
  </si>
  <si>
    <t>彩图版流光溢彩的中华民俗文化：流派众多的曲艺杂技/新</t>
  </si>
  <si>
    <t>彩图版流光溢彩的中华民俗文化:源远流长的民间传说/新</t>
  </si>
  <si>
    <t>彩图版争奇斗艳的非物质文化遗产---京剧/新</t>
  </si>
  <si>
    <t>草根神话系列丛书：光影的誓言</t>
  </si>
  <si>
    <t>草根神话系列丛书：生活的品味</t>
  </si>
  <si>
    <t>草根神话系列丛书--财富的蓝图</t>
  </si>
  <si>
    <t>草根神话系列丛书--穿出来的魅力</t>
  </si>
  <si>
    <t>草根神话系列丛书--精神的坐标</t>
  </si>
  <si>
    <t>草根神话系列丛书--情感救助站</t>
  </si>
  <si>
    <t>草根神话系列丛书--生活365</t>
  </si>
  <si>
    <t>草根神话系列丛书--心灵栖息地</t>
  </si>
  <si>
    <t>超级思维训练营系列丛书---IQ碰碰车/新</t>
  </si>
  <si>
    <t>超级思维训练营系列丛书---不可思议的推断/新</t>
  </si>
  <si>
    <t>超级思维训练营系列丛书---超天才的分析/新</t>
  </si>
  <si>
    <t>超级思维训练营系列丛书---出乎意料的判断/新</t>
  </si>
  <si>
    <t>超级思维训练营系列丛书---大侦探的思维之谜/新</t>
  </si>
  <si>
    <t>超级思维训练营系列丛书---发射幻想号/新</t>
  </si>
  <si>
    <t>超级思维训练营系列丛书----跟福尔摩斯学做大侦探/新</t>
  </si>
  <si>
    <t>超级思维训练营系列丛书---怪诞无比的推理/新</t>
  </si>
  <si>
    <t>超级思维训练营系列丛书---诡辩思维的陷阱/新</t>
  </si>
  <si>
    <t>超级思维训练营系列丛书---和含羞草比敏捷/新</t>
  </si>
  <si>
    <t>超级思维训练营系列丛书---揭开因果连环计/新</t>
  </si>
  <si>
    <t>超级思维训练营系列丛书---逻辑应该这样玩才爽/新</t>
  </si>
  <si>
    <t>超级思维训练营系列丛书---让你拥有魔法的记忆/新</t>
  </si>
  <si>
    <t>超级思维训练营系列丛书---数字背后的秘密/新</t>
  </si>
  <si>
    <t>超级思维训练营系列丛书---思维抢座位/新</t>
  </si>
  <si>
    <t>超级思维训练营系列丛书---心惊肉跳的推理/新</t>
  </si>
  <si>
    <t>超级思维训练营系列丛书---最狡猾机智的沟通/新</t>
  </si>
  <si>
    <t>成语故事</t>
  </si>
  <si>
    <t>穿越百年中国梦丛书：烽火狼烟</t>
  </si>
  <si>
    <t>穿越百年中国梦丛书：艰难探索</t>
  </si>
  <si>
    <t>穿越百年中国梦丛书：井冈风雷</t>
  </si>
  <si>
    <t>穿越百年中国梦丛书：崛起东方</t>
  </si>
  <si>
    <t>穿越百年中国梦丛书：开国奠基</t>
  </si>
  <si>
    <t>穿越百年中国梦丛书：开天辟地</t>
  </si>
  <si>
    <t>穿越百年中国梦丛书：开眼看世界</t>
  </si>
  <si>
    <t>穿越百年中国梦丛书：两弹一星</t>
  </si>
  <si>
    <t>穿越百年中国梦丛书：两种命运大决战</t>
  </si>
  <si>
    <t>穿越百年中国梦丛书：漫漫长征路</t>
  </si>
  <si>
    <t>穿越百年中国梦丛书：全民抗战</t>
  </si>
  <si>
    <t>穿越百年中国梦丛书：统一伟业</t>
  </si>
  <si>
    <t>穿越百年中国梦丛书：戊戌喋血</t>
  </si>
  <si>
    <t>穿越百年中国梦丛书：辛亥举义</t>
  </si>
  <si>
    <t>穿越百年中国梦丛书：新文化曙光</t>
  </si>
  <si>
    <t>穿越百年中国梦丛书：鸦片梦魇</t>
  </si>
  <si>
    <t>穿越百年中国梦丛书：洋务维新</t>
  </si>
  <si>
    <t>穿越百年中国梦丛书：在希望的田野上</t>
  </si>
  <si>
    <t>穿越百年中国梦丛书：重返联合国</t>
  </si>
  <si>
    <t>穿越百年中国梦丛书：走进21世纪</t>
  </si>
  <si>
    <t>春秋大义：《春秋》三传选读</t>
  </si>
  <si>
    <t>纯美阅读--唐诗宋词三百首</t>
  </si>
  <si>
    <t>大众体育系列：滑轮滑板体育舞蹈</t>
  </si>
  <si>
    <t>大众体育系列：篮球</t>
  </si>
  <si>
    <t>大众体育系列：乒乓球</t>
  </si>
  <si>
    <t>大众体育系列：散打</t>
  </si>
  <si>
    <t>大众体育系列：手球棒球垒球</t>
  </si>
  <si>
    <t>大众体育系列：中华武术套路</t>
  </si>
  <si>
    <t>大众体育系列——户外运动</t>
  </si>
  <si>
    <t>大众体育系列——排球</t>
  </si>
  <si>
    <t>大众体育系列——跳水、花样游泳</t>
  </si>
  <si>
    <t>大众体育系列——网球</t>
  </si>
  <si>
    <t>大众体育系列——羽毛球</t>
  </si>
  <si>
    <t>大众体育系列——重竞技体育</t>
  </si>
  <si>
    <t>大众体育系列——足球</t>
  </si>
  <si>
    <t>读·品·悟体验阅读系列--风中亮出年轻的旗：体验青春</t>
  </si>
  <si>
    <t>读·品·悟在文学中成长：流落街头的青春双色</t>
  </si>
  <si>
    <t>读·品·悟在文学中成长：你是春风雪中来双色</t>
  </si>
  <si>
    <t>读·品·悟在文学中成长：敲雪双色</t>
  </si>
  <si>
    <t>读·品·悟在文学中成长：青春时光有憾事双色</t>
  </si>
  <si>
    <t>读·品·悟在文学中成长：请把你的微笑留下双色</t>
  </si>
  <si>
    <t>读·品·悟在文学中成长：生活课双色</t>
  </si>
  <si>
    <t>读·品·悟在文学中成长：为欢乐蓄势双色</t>
  </si>
  <si>
    <t>读·品·悟在文学中成长：沿着文字的小巷双色</t>
  </si>
  <si>
    <t>读·品·悟中国金牌儿童寓言书系--得罪狼的兔子</t>
  </si>
  <si>
    <t>儿科之圣钱乙/新四色</t>
  </si>
  <si>
    <t>儿童读物·令人着迷的世界旅行历险记：美国历险记</t>
  </si>
  <si>
    <t>儿童读物·令人着迷的世界旅行历险记：缅甸历险记四色</t>
  </si>
  <si>
    <t>儿童感恩奉献寓言故事：无忧无虑的蜘蛛</t>
  </si>
  <si>
    <t>儿童感恩奉献寓言故事：仙女的叹息</t>
  </si>
  <si>
    <t>儿童教育.轻松解决孩子成长关键期的阅读障碍--培养孩子的阅读力</t>
  </si>
  <si>
    <t>儿童趣味哲理寓言故事：嘲笑蜗牛的母鸡</t>
  </si>
  <si>
    <t>儿童趣味哲理寓言故事：诚实的小兔姐姐</t>
  </si>
  <si>
    <t>儿童趣味哲理寓言故事：爬上金字塔的蜗牛</t>
  </si>
  <si>
    <t>儿童趣味哲理寓言故事：小兔采蘑菇</t>
  </si>
  <si>
    <t>儿童趣味知识寓言故事：大象的经验</t>
  </si>
  <si>
    <t>儿童趣味知识寓言故事：猴子当班长</t>
  </si>
  <si>
    <t>儿童趣味知识寓言故事：灰兔智斗老鹰</t>
  </si>
  <si>
    <t>儿童趣味知识寓言故事：看守萝卜的驴</t>
  </si>
  <si>
    <t>儿童趣味知识寓言故事：夏天的蜻蜓</t>
  </si>
  <si>
    <t>儿童趣味知识寓言故事;2猴子、驴子与狐狸</t>
  </si>
  <si>
    <t>儿童趣味知识寓言故事仓鼠的地盘</t>
  </si>
  <si>
    <t>儿童团结友爱寓言故事：很小很小的树皮房子</t>
  </si>
  <si>
    <t>儿童团结友爱寓言故事：拉钩钩守约定</t>
  </si>
  <si>
    <t>儿童团结友爱寓言故事：狼和狈的合作</t>
  </si>
  <si>
    <t>儿童小说：七寸法师--风舞九天</t>
  </si>
  <si>
    <t>飞向太空丛书：开普勒的梦·太空探险科幻小说赏析新</t>
  </si>
  <si>
    <t>飞向太空丛书：太空科学站·形形色色的卫星新</t>
  </si>
  <si>
    <t>飞向太空丛书：欲与天公试比高·世界各国航天计划与太空试验新</t>
  </si>
  <si>
    <t>飞向太空系列：飞机的故事新</t>
  </si>
  <si>
    <t>飞向太空系列：人类的飞翔·从梦想到现实新</t>
  </si>
  <si>
    <t>风靡校园的智慧大挑战系列---脑筋急转弯：出奇制胜篇四色/新</t>
  </si>
  <si>
    <t>风靡校园的智慧大挑战系列---脑筋急转弯：峰回路转篇四色/新</t>
  </si>
  <si>
    <t>风靡校园的智慧大挑战系列---脑筋急转弯：急中生智篇四色/新</t>
  </si>
  <si>
    <t>风靡校园的智慧大挑战系列---脑筋急转弯：奇思妙想篇四色/新</t>
  </si>
  <si>
    <t>风靡校园的智慧大挑战系列---脑筋急转弯：神机妙算篇四色/新</t>
  </si>
  <si>
    <t>风靡校园的智慧大挑战系列---脑筋急转弯：足智多谋篇四色/新</t>
  </si>
  <si>
    <t>疯狂的恐龙时代---聚焦远古时代四色/新</t>
  </si>
  <si>
    <t>疯狂的恐龙时代---恐龙的崛起和消亡四色/新</t>
  </si>
  <si>
    <t>疯狂的恐龙时代---素食主义恐龙四色/新</t>
  </si>
  <si>
    <t>疯狂的恐龙时代---远古空中霸主四色/新</t>
  </si>
  <si>
    <t>疯狂的恐龙时代---远古陆地统治者四色/新</t>
  </si>
  <si>
    <t>疯狂的恐龙时代---远古杀戮高手四色/新</t>
  </si>
  <si>
    <t>疯狂的恐龙时代---终极探秘：恐龙之最四色/新</t>
  </si>
  <si>
    <t>感动小学生的100句话---至圣的智慧/新双色</t>
  </si>
  <si>
    <t>感动小学生的100篇微型小说---生命的亲吻/新双色</t>
  </si>
  <si>
    <t>感动小学生的50个父母---化在掌心的糖/新四色注音</t>
  </si>
  <si>
    <t>感动小学生的50个故事---没有大人的夜晚/新双色</t>
  </si>
  <si>
    <t>感动小学生的50个人物---旭日飞扬/新四色注音</t>
  </si>
  <si>
    <t>感动小学生的50篇科幻---在宇宙中书写/新四色注音</t>
  </si>
  <si>
    <t>感动小学生的50篇童话---快乐迪尼斯/新四色注音</t>
  </si>
  <si>
    <t>感动小学生的50篇寓言---美味香口胶/新双色</t>
  </si>
  <si>
    <t>革命家家风</t>
  </si>
  <si>
    <t>共和国的历程钢铁动脉——粉碎美帝绞杀战阴谋</t>
  </si>
  <si>
    <t>古老文明新</t>
  </si>
  <si>
    <t>故事大王：狼外婆四色注音</t>
  </si>
  <si>
    <t>国画山水四色</t>
  </si>
  <si>
    <t>国际大奖动物小说---丛林历险/新</t>
  </si>
  <si>
    <t>国际大奖动物小说---狗和狼共生死的故事注音版/新</t>
  </si>
  <si>
    <t>国际大奖动物小说---狼国的召唤注音版/新</t>
  </si>
  <si>
    <t>国际大奖动物小说---狼王悲歌/新</t>
  </si>
  <si>
    <t>国际大奖动物小说---猎狮犬/新</t>
  </si>
  <si>
    <t>国际大奖动物小说---麦克传奇/新</t>
  </si>
  <si>
    <t>国际大奖动物小说---神奇的信鸽注音版/新</t>
  </si>
  <si>
    <t>国际大奖动物小说---神犬英豪/新</t>
  </si>
  <si>
    <t>国际大奖动物小说---头羊历险记注音版/新</t>
  </si>
  <si>
    <t>国际大奖动物小说---兔子坡/新</t>
  </si>
  <si>
    <t>国际大奖动物小说---王者拉德注音版/新</t>
  </si>
  <si>
    <t>国际大奖动物小说---威尔和丹尼注音版/新</t>
  </si>
  <si>
    <t>国际大奖动物小说---小狼铁托注音版/新</t>
  </si>
  <si>
    <t>国际大奖动物小说---雪狼传奇/新</t>
  </si>
  <si>
    <t>国家教育部推荐读物-新课标同步课外阅读：繁星春水</t>
  </si>
  <si>
    <t>国学经典：漫画趣读三十六计</t>
  </si>
  <si>
    <t>国学经典读本：弟子规四色注音/新</t>
  </si>
  <si>
    <t>国学经典读本：笠翁对韵彩图注音版</t>
  </si>
  <si>
    <t>海洋科普馆--穿越时空的海洋探险</t>
  </si>
  <si>
    <t>海洋科普馆--千奇百怪的海洋奇观</t>
  </si>
  <si>
    <t>海洋科普馆--千姿百态的海洋生物</t>
  </si>
  <si>
    <t>航空模型制作入门新</t>
  </si>
  <si>
    <t>好孩子智慧成长阶梯---中国孩子最感兴趣的108个动物之谜上下四色注音版/新</t>
  </si>
  <si>
    <t>好孩子智慧成长阶梯---中国孩子最感兴趣的108个神话传说上下四色注音版/新</t>
  </si>
  <si>
    <t>好孩子智慧成长阶梯---中国孩子最感兴趣的108个太空之谜上下四色注音版/新</t>
  </si>
  <si>
    <t>红楼梦新</t>
  </si>
  <si>
    <t>红色爱国教育丛书--飞刀华</t>
  </si>
  <si>
    <t>红色爱国教育丛书--锦上添花</t>
  </si>
  <si>
    <t>红色爱国教育丛书--林则徐</t>
  </si>
  <si>
    <t>红色爱国教育丛书--马路天使</t>
  </si>
  <si>
    <t>红色爱国教育丛书--祝福</t>
  </si>
  <si>
    <t>红色经典·100位为新中国成立作出突出贡献的英雄模范人物--埃德加·斯诺</t>
  </si>
  <si>
    <t>红色经典·100位为新中国成立作出突出贡献的英雄模范人物--八女投江</t>
  </si>
  <si>
    <t>红色经典·100位为新中国成立作出突出贡献的英雄模范人物--蔡和森</t>
  </si>
  <si>
    <t>红色经典·100位为新中国成立作出突出贡献的英雄模范人物--陈嘉庚</t>
  </si>
  <si>
    <t>红色经典·100位为新中国成立作出突出贡献的英雄模范人物--陈树湘</t>
  </si>
  <si>
    <t>红色经典·100位为新中国成立作出突出贡献的英雄模范人物--陈潭秋</t>
  </si>
  <si>
    <t>红色经典·100位为新中国成立作出突出贡献的英雄模范人物--陈延年</t>
  </si>
  <si>
    <t>红色经典·100位为新中国成立作出突出贡献的英雄模范人物--戴安澜</t>
  </si>
  <si>
    <t>红色经典·100位为新中国成立作出突出贡献的英雄模范人物--邓恩铭</t>
  </si>
  <si>
    <t>红色经典·100位为新中国成立作出突出贡献的英雄模范人物--邓萍</t>
  </si>
  <si>
    <t>红色经典·100位为新中国成立作出突出贡献的英雄模范人物--邓中夏</t>
  </si>
  <si>
    <t>红色经典·100位为新中国成立作出突出贡献的英雄模范人物--董存瑞</t>
  </si>
  <si>
    <t>红色经典·100位为新中国成立作出突出贡献的英雄模范人物--董振堂</t>
  </si>
  <si>
    <t>红色经典·100位为新中国成立作出突出贡献的英雄模范人物--段德昌</t>
  </si>
  <si>
    <t>红色经典·100位为新中国成立作出突出贡献的英雄模范人物--方志敏</t>
  </si>
  <si>
    <t>红色经典·100位为新中国成立作出突出贡献的英雄模范人物--冯平</t>
  </si>
  <si>
    <t>红色经典·100位为新中国成立作出突出贡献的英雄模范人物--格里戈里·库里申科</t>
  </si>
  <si>
    <t>红色经典·100位为新中国成立作出突出贡献的英雄模范人物--关向应</t>
  </si>
  <si>
    <t>红色经典·100位为新中国成立作出突出贡献的英雄模范人物--郭俊卿</t>
  </si>
  <si>
    <t>红色经典·100位为新中国成立作出突出贡献的英雄模范人物--何叔衡</t>
  </si>
  <si>
    <t>红色经典·100位为新中国成立作出突出贡献的英雄模范人物--贺英</t>
  </si>
  <si>
    <t>红色经典·100位为新中国成立作出突出贡献的英雄模范人物--黄公略</t>
  </si>
  <si>
    <t>红色经典·100位为新中国成立作出突出贡献的英雄模范人物--吉鸿昌</t>
  </si>
  <si>
    <t>红色经典·100位为新中国成立作出突出贡献的英雄模范人物--江上青</t>
  </si>
  <si>
    <t>红色经典·100位为新中国成立作出突出贡献的英雄模范人物--江竹筠</t>
  </si>
  <si>
    <t>红色经典·100位为新中国成立作出突出贡献的英雄模范人物--旷继勋</t>
  </si>
  <si>
    <t>红色经典·100位为新中国成立作出突出贡献的英雄模范人物--狼牙山五壮士</t>
  </si>
  <si>
    <t>红色经典·100位为新中国成立作出突出贡献的英雄模范人物--李白</t>
  </si>
  <si>
    <t>红色经典·100位为新中国成立作出突出贡献的英雄模范人物--李大钊</t>
  </si>
  <si>
    <t>红色经典·100位为新中国成立作出突出贡献的英雄模范人物--李公朴</t>
  </si>
  <si>
    <t>红色经典·100位为新中国成立作出突出贡献的英雄模范人物--李林</t>
  </si>
  <si>
    <t>红色经典·100位为新中国成立作出突出贡献的英雄模范人物--李硕勋</t>
  </si>
  <si>
    <t>红色经典·100位为新中国成立作出突出贡献的英雄模范人物--李兆麟</t>
  </si>
  <si>
    <t>红色经典·100位为新中国成立作出突出贡献的英雄模范人物--林祥谦</t>
  </si>
  <si>
    <t>红色经典·100位为新中国成立作出突出贡献的英雄模范人物--刘伯坚</t>
  </si>
  <si>
    <t>红色经典·100位为新中国成立作出突出贡献的英雄模范人物--刘胡兰</t>
  </si>
  <si>
    <t>红色经典·100位为新中国成立作出突出贡献的英雄模范人物--刘老庄连</t>
  </si>
  <si>
    <t>红色经典·100位为新中国成立作出突出贡献的英雄模范人物--刘志丹</t>
  </si>
  <si>
    <t>红色经典·100位为新中国成立作出突出贡献的英雄模范人物--卢德铭</t>
  </si>
  <si>
    <t>红色经典·100位为新中国成立作出突出贡献的英雄模范人物--鲁迅</t>
  </si>
  <si>
    <t>红色经典·100位为新中国成立作出突出贡献的英雄模范人物--罗炳辉</t>
  </si>
  <si>
    <t>红色经典·100位为新中国成立作出突出贡献的英雄模范人物--罗亦农</t>
  </si>
  <si>
    <t>红色经典·100位为新中国成立作出突出贡献的英雄模范人物--罗忠毅</t>
  </si>
  <si>
    <t>红色经典·100位为新中国成立作出突出贡献的英雄模范人物--马本斋</t>
  </si>
  <si>
    <t>红色经典·100位为新中国成立作出突出贡献的英雄模范人物--马立训</t>
  </si>
  <si>
    <t>红色经典·100位为新中国成立作出突出贡献的英雄模范人物--毛泽民</t>
  </si>
  <si>
    <t>红色经典·100位为新中国成立作出突出贡献的英雄模范人物--毛泽覃</t>
  </si>
  <si>
    <t>红色经典·100位为新中国成立作出突出贡献的英雄模范人物--明德英</t>
  </si>
  <si>
    <t>红色经典·100位为新中国成立作出突出贡献的英雄模范人物--聂耳</t>
  </si>
  <si>
    <t>红色经典·100位为新中国成立作出突出贡献的英雄模范人物--诺尔曼·白求恩</t>
  </si>
  <si>
    <t>红色经典·100位为新中国成立作出突出贡献的英雄模范人物--彭雪枫</t>
  </si>
  <si>
    <t>红色经典·100位为新中国成立作出突出贡献的英雄模范人物--澎湃</t>
  </si>
  <si>
    <t>红色经典·100位为新中国成立作出突出贡献的英雄模范人物--钱壮飞</t>
  </si>
  <si>
    <t>红色经典·100位为新中国成立作出突出贡献的英雄模范人物--瞿秋白</t>
  </si>
  <si>
    <t>红色经典·100位为新中国成立作出突出贡献的英雄模范人物--任常伦</t>
  </si>
  <si>
    <t>红色经典·100位为新中国成立作出突出贡献的英雄模范人物--戎冠秀</t>
  </si>
  <si>
    <t>红色经典·100位为新中国成立作出突出贡献的英雄模范人物--阮啸仙</t>
  </si>
  <si>
    <t>红色经典·100位为新中国成立作出突出贡献的英雄模范人物--苏兆征</t>
  </si>
  <si>
    <t>红色经典·100位为新中国成立作出突出贡献的英雄模范人物--佟麟阁</t>
  </si>
  <si>
    <t>红色经典·100位为新中国成立作出突出贡献的英雄模范人物--王尔琢</t>
  </si>
  <si>
    <t>红色经典·100位为新中国成立作出突出贡献的英雄模范人物--王尽美</t>
  </si>
  <si>
    <t>红色经典·100位为新中国成立作出突出贡献的英雄模范人物--王克勤</t>
  </si>
  <si>
    <t>红色经典·100位为新中国成立作出突出贡献的英雄模范人物--王若飞</t>
  </si>
  <si>
    <t>红色经典·100位为新中国成立作出突出贡献的英雄模范人物--韦拔群</t>
  </si>
  <si>
    <t>红色经典·100位为新中国成立作出突出贡献的英雄模范人物--闻一多</t>
  </si>
  <si>
    <t>红色经典·100位为新中国成立作出突出贡献的英雄模范人物--吴焕先</t>
  </si>
  <si>
    <t>红色经典·100位为新中国成立作出突出贡献的英雄模范人物--吴运铎</t>
  </si>
  <si>
    <t>红色经典·100位为新中国成立作出突出贡献的英雄模范人物--夏明翰</t>
  </si>
  <si>
    <t>红色经典·100位为新中国成立作出突出贡献的英雄模范人物--冼星海</t>
  </si>
  <si>
    <t>红色经典·100位为新中国成立作出突出贡献的英雄模范人物--向警予</t>
  </si>
  <si>
    <t>红色经典·100位为新中国成立作出突出贡献的英雄模范人物--萧楚女</t>
  </si>
  <si>
    <t>红色经典·100位为新中国成立作出突出贡献的英雄模范人物--小叶丹</t>
  </si>
  <si>
    <t>红色经典·100位为新中国成立作出突出贡献的英雄模范人物--谢子长</t>
  </si>
  <si>
    <t>红色经典·100位为新中国成立作出突出贡献的英雄模范人物--许继慎</t>
  </si>
  <si>
    <t>红色经典·100位为新中国成立作出突出贡献的英雄模范人物--寻淮洲</t>
  </si>
  <si>
    <t>红色经典·100位为新中国成立作出突出贡献的英雄模范人物--杨闇公</t>
  </si>
  <si>
    <t>红色经典·100位为新中国成立作出突出贡献的英雄模范人物--杨虎城</t>
  </si>
  <si>
    <t>红色经典·100位为新中国成立作出突出贡献的英雄模范人物--杨靖宇</t>
  </si>
  <si>
    <t>红色经典·100位为新中国成立作出突出贡献的英雄模范人物--杨开慧</t>
  </si>
  <si>
    <t>红色经典·100位为新中国成立作出突出贡献的英雄模范人物--杨殷</t>
  </si>
  <si>
    <t>红色经典·100位为新中国成立作出突出贡献的英雄模范人物--杨子荣</t>
  </si>
  <si>
    <t>红色经典·100位为新中国成立作出突出贡献的英雄模范人物--叶成焕</t>
  </si>
  <si>
    <t>红色经典·100位为新中国成立作出突出贡献的英雄模范人物--叶挺</t>
  </si>
  <si>
    <t>红色经典·100位为新中国成立作出突出贡献的英雄模范人物--于化虎</t>
  </si>
  <si>
    <t>红色经典·100位为新中国成立作出突出贡献的英雄模范人物--恽代英</t>
  </si>
  <si>
    <t>红色经典·100位为新中国成立作出突出贡献的英雄模范人物--张思德</t>
  </si>
  <si>
    <t>红色经典·100位为新中国成立作出突出贡献的英雄模范人物--张太雷</t>
  </si>
  <si>
    <t>红色经典·100位为新中国成立作出突出贡献的英雄模范人物--张学良</t>
  </si>
  <si>
    <t>红色经典·100位为新中国成立作出突出贡献的英雄模范人物--张自忠</t>
  </si>
  <si>
    <t>红色经典·100位为新中国成立作出突出贡献的英雄模范人物--赵博生</t>
  </si>
  <si>
    <t>红色经典·100位为新中国成立作出突出贡献的英雄模范人物--赵登禹</t>
  </si>
  <si>
    <t>红色经典·100位为新中国成立作出突出贡献的英雄模范人物--赵尚志</t>
  </si>
  <si>
    <t>红色经典·100位为新中国成立作出突出贡献的英雄模范人物--赵世炎</t>
  </si>
  <si>
    <t>红色经典·100位为新中国成立作出突出贡献的英雄模范人物--赵一曼</t>
  </si>
  <si>
    <t>红色经典·100位为新中国成立作出突出贡献的英雄模范人物--郑律成</t>
  </si>
  <si>
    <t>红色经典·100位为新中国成立作出突出贡献的英雄模范人物--周文雍、陈铁军夫妇</t>
  </si>
  <si>
    <t>红色经典·100位为新中国成立作出突出贡献的英雄模范人物--周逸群</t>
  </si>
  <si>
    <t>红色经典·100位为新中国成立作出突出贡献的英雄模范人物--朱瑞</t>
  </si>
  <si>
    <t>红色经典·100位为新中国成立作出突出贡献的英雄模范人物--邹韬奋</t>
  </si>
  <si>
    <t>红色经典·100位为新中国成立作出突出贡献的英雄模范人物--左权</t>
  </si>
  <si>
    <t>红色经典·100位新中国成立以来感动中国人物--白方礼</t>
  </si>
  <si>
    <t>红色经典·100位新中国成立以来感动中国人物--包起帆</t>
  </si>
  <si>
    <t>红色经典·100位新中国成立以来感动中国人物--草原英雄小姐妹</t>
  </si>
  <si>
    <t>红色经典·100位新中国成立以来感动中国人物--常香玉</t>
  </si>
  <si>
    <t>红色经典·100位新中国成立以来感动中国人物--陈景润</t>
  </si>
  <si>
    <t>红色经典·100位新中国成立以来感动中国人物--丛飞</t>
  </si>
  <si>
    <t>红色经典·100位新中国成立以来感动中国人物--邓稼先</t>
  </si>
  <si>
    <t>红色经典·100位新中国成立以来感动中国人物--邓建军</t>
  </si>
  <si>
    <t>红色经典·100位新中国成立以来感动中国人物--邓平寿</t>
  </si>
  <si>
    <t>红色经典·100位新中国成立以来感动中国人物--丁晓兵</t>
  </si>
  <si>
    <t>红色经典·100位新中国成立以来感动中国人物--窦铁成</t>
  </si>
  <si>
    <t>红色经典·100位新中国成立以来感动中国人物--方红霄</t>
  </si>
  <si>
    <t>红色经典·100位新中国成立以来感动中国人物--方永刚</t>
  </si>
  <si>
    <t>红色经典·100位新中国成立以来感动中国人物--甘远志</t>
  </si>
  <si>
    <t>红色经典·100位新中国成立以来感动中国人物--谷文昌</t>
  </si>
  <si>
    <t>红色经典·100位新中国成立以来感动中国人物--韩素云</t>
  </si>
  <si>
    <t>红色经典·100位新中国成立以来感动中国人物--华罗庚</t>
  </si>
  <si>
    <t>红色经典·100位新中国成立以来感动中国人物--黄继光</t>
  </si>
  <si>
    <t>红色经典·100位新中国成立以来感动中国人物--蒋筑英</t>
  </si>
  <si>
    <t>红色经典·100位新中国成立以来感动中国人物--焦裕禄</t>
  </si>
  <si>
    <t>红色经典·100位新中国成立以来感动中国人物--孔繁森</t>
  </si>
  <si>
    <t>红色经典·100位新中国成立以来感动中国人物--孔祥瑞</t>
  </si>
  <si>
    <t>红色经典·100位新中国成立以来感动中国人物--雷锋</t>
  </si>
  <si>
    <t>红色经典·100位新中国成立以来感动中国人物--李春燕</t>
  </si>
  <si>
    <t>红色经典·100位新中国成立以来感动中国人物--李桂林、陆建芬夫妇</t>
  </si>
  <si>
    <t>红色经典·100位新中国成立以来感动中国人物--李梦桃</t>
  </si>
  <si>
    <t>红色经典·100位新中国成立以来感动中国人物--李四光</t>
  </si>
  <si>
    <t>红色经典·100位新中国成立以来感动中国人物--李素芝</t>
  </si>
  <si>
    <t>红色经典·100位新中国成立以来感动中国人物--林巧稚</t>
  </si>
  <si>
    <t>红色经典·100位新中国成立以来感动中国人物--林秀贞</t>
  </si>
  <si>
    <t>红色经典·100位新中国成立以来感动中国人物--刘文学</t>
  </si>
  <si>
    <t>红色经典·100位新中国成立以来感动中国人物--刘英俊</t>
  </si>
  <si>
    <t>红色经典·100位新中国成立以来感动中国人物--罗健夫</t>
  </si>
  <si>
    <t>红色经典·100位新中国成立以来感动中国人物--罗盛教</t>
  </si>
  <si>
    <t>红色经典·100位新中国成立以来感动中国人物--罗映珍</t>
  </si>
  <si>
    <t>红色经典·100位新中国成立以来感动中国人物--马海德</t>
  </si>
  <si>
    <t>红色经典·100位新中国成立以来感动中国人物--马恒昌</t>
  </si>
  <si>
    <t>红色经典·100位新中国成立以来感动中国人物--马永顺</t>
  </si>
  <si>
    <t>红色经典·100位新中国成立以来感动中国人物--麦贤得</t>
  </si>
  <si>
    <t>红色经典·100位新中国成立以来感动中国人物--毛岸英</t>
  </si>
  <si>
    <t>红色经典·100位新中国成立以来感动中国人物--孟泰</t>
  </si>
  <si>
    <t>红色经典·100位新中国成立以来感动中国人物--欧阳海</t>
  </si>
  <si>
    <t>红色经典·100位新中国成立以来感动中国人物--彭加木</t>
  </si>
  <si>
    <t>红色经典·100位新中国成立以来感动中国人物--钱学森</t>
  </si>
  <si>
    <t>红色经典·100位新中国成立以来感动中国人物--邱娥国</t>
  </si>
  <si>
    <t>红色经典·100位新中国成立以来感动中国人物--邱光华</t>
  </si>
  <si>
    <t>红色经典·100位新中国成立以来感动中国人物--邱少云</t>
  </si>
  <si>
    <t>红色经典·100位新中国成立以来感动中国人物--任长霞</t>
  </si>
  <si>
    <t>红色经典·100位新中国成立以来感动中国人物--容国团</t>
  </si>
  <si>
    <t>红色经典·100位新中国成立以来感动中国人物--申纪兰</t>
  </si>
  <si>
    <t>红色经典·100位新中国成立以来感动中国人物--时传祥</t>
  </si>
  <si>
    <t>红色经典·100位新中国成立以来感动中国人物--史光柱</t>
  </si>
  <si>
    <t>红色经典·100位新中国成立以来感动中国人物--史来贺</t>
  </si>
  <si>
    <t>红色经典·100位新中国成立以来感动中国人物--宋鱼水</t>
  </si>
  <si>
    <t>红色经典·100位新中国成立以来感动中国人物--苏宁</t>
  </si>
  <si>
    <t>红色经典·100位新中国成立以来感动中国人物--谭千秋</t>
  </si>
  <si>
    <t>红色经典·100位新中国成立以来感动中国人物--谭彦</t>
  </si>
  <si>
    <t>红色经典·100位新中国成立以来感动中国人物--谭竹青</t>
  </si>
  <si>
    <t>红色经典·100位新中国成立以来感动中国人物--唐山十三农民</t>
  </si>
  <si>
    <t>红色经典·100位新中国成立以来感动中国人物--廷·巴特尔</t>
  </si>
  <si>
    <t>红色经典·100位新中国成立以来感动中国人物--王杰</t>
  </si>
  <si>
    <t>红色经典·100位新中国成立以来感动中国人物--王进喜</t>
  </si>
  <si>
    <t>红色经典·100位新中国成立以来感动中国人物--王乐义</t>
  </si>
  <si>
    <t>红色经典·100位新中国成立以来感动中国人物--王启民</t>
  </si>
  <si>
    <t>红色经典·100位新中国成立以来感动中国人物--王顺友</t>
  </si>
  <si>
    <t>红色经典·100位新中国成立以来感动中国人物--王选</t>
  </si>
  <si>
    <t>红色经典·100位新中国成立以来感动中国人物--王瑛</t>
  </si>
  <si>
    <t>红色经典·100位新中国成立以来感动中国人物--王有德</t>
  </si>
  <si>
    <t>红色经典·100位新中国成立以来感动中国人物--文花枝</t>
  </si>
  <si>
    <t>红色经典·100位新中国成立以来感动中国人物--吴大观</t>
  </si>
  <si>
    <t>红色经典·100位新中国成立以来感动中国人物--吴登云</t>
  </si>
  <si>
    <t>红色经典·100位新中国成立以来感动中国人物--吴金印</t>
  </si>
  <si>
    <t>红色经典·100位新中国成立以来感动中国人物--吴仁宝</t>
  </si>
  <si>
    <t>红色经典·100位新中国成立以来感动中国人物--吴天祥</t>
  </si>
  <si>
    <t>红色经典·100位新中国成立以来感动中国人物--向秀丽</t>
  </si>
  <si>
    <t>红色经典·100位新中国成立以来感动中国人物--谢延信</t>
  </si>
  <si>
    <t>红色经典·100位新中国成立以来感动中国人物--邢燕子</t>
  </si>
  <si>
    <t>红色经典·100位新中国成立以来感动中国人物--徐虎</t>
  </si>
  <si>
    <t>红色经典·100位新中国成立以来感动中国人物--许振超</t>
  </si>
  <si>
    <t>红色经典·100位新中国成立以来感动中国人物--杨根思</t>
  </si>
  <si>
    <t>红色经典·100位新中国成立以来感动中国人物--杨怀远</t>
  </si>
  <si>
    <t>红色经典·100位新中国成立以来感动中国人物--杨利伟</t>
  </si>
  <si>
    <t>红色经典·100位新中国成立以来感动中国人物--叶欣</t>
  </si>
  <si>
    <t>红色经典·100位新中国成立以来感动中国人物--袁隆平</t>
  </si>
  <si>
    <t>红色经典·100位新中国成立以来感动中国人物--张秉贵</t>
  </si>
  <si>
    <t>红色经典·100位新中国成立以来感动中国人物--张华</t>
  </si>
  <si>
    <t>红色经典·100位新中国成立以来感动中国人物--张云泉</t>
  </si>
  <si>
    <t>红色经典·100位新中国成立以来感动中国人物--赵梦桃</t>
  </si>
  <si>
    <t>红色经典·100位新中国成立以来感动中国人物--中国女排五连冠群体</t>
  </si>
  <si>
    <t>红色经典·100位新中国成立以来感动中国人物--钟南山</t>
  </si>
  <si>
    <t>胡小闹上学记：优秀小学生最高效的60种学习窍门</t>
  </si>
  <si>
    <t>胡小闹上学记:优秀小学生最关键的60种学习态度</t>
  </si>
  <si>
    <t>胡小闹上学记：优秀小学生最受益的60种学习习惯</t>
  </si>
  <si>
    <t>换个角度看世界：化学与生活修订版/新</t>
  </si>
  <si>
    <t>O</t>
  </si>
  <si>
    <t>换个角度看世界：小小细胞修订版/新</t>
  </si>
  <si>
    <t>绘图新世纪少年工程师丛书---环保万象/新</t>
  </si>
  <si>
    <t>X</t>
  </si>
  <si>
    <t>家园的故事丛书---太阳的宝库/新</t>
  </si>
  <si>
    <t>家园的故事丛书---寻找植物/新</t>
  </si>
  <si>
    <t>教育部全民阅读经典小丛书--三字经专色</t>
  </si>
  <si>
    <t>教育部全民阅读经典小丛书--史记专色</t>
  </si>
  <si>
    <t>教育部全民阅读经典小丛书--唐诗专色</t>
  </si>
  <si>
    <t>教之星阅读越快乐：阅读快车·课标指定书目——哈姆莱特</t>
  </si>
  <si>
    <t>杰出人物故事新</t>
  </si>
  <si>
    <t>杰丹尼斯英语iedehhis：小学英语分级阅读99篇·六年级</t>
  </si>
  <si>
    <t>杰丹尼斯英语iedehhis：小学英语分级阅读99篇·三年级</t>
  </si>
  <si>
    <t>杰丹尼斯英语iedehhis：小学英语分级阅读99篇·四年级</t>
  </si>
  <si>
    <t>杰丹尼斯英语iedehhis：小学英语分级阅读99篇·五年级</t>
  </si>
  <si>
    <t>经典全阅读--安徒生童话</t>
  </si>
  <si>
    <t>经典全阅读--格林童话</t>
  </si>
  <si>
    <t>经典文学名著宝库：爱的教育彩图版</t>
  </si>
  <si>
    <t>经典文学名著宝库：爱丽丝漫游奇境记彩图版</t>
  </si>
  <si>
    <t>经典文学名著宝库：安徒生童话彩图版</t>
  </si>
  <si>
    <t>经典文学名著宝库：八十天环游地球记彩图版</t>
  </si>
  <si>
    <t>经典文学名著宝库：钢铁是怎样炼成的彩图版</t>
  </si>
  <si>
    <t>经典文学名著宝库：格列佛游记彩图版</t>
  </si>
  <si>
    <t>经典文学名著宝库：格林童话彩图版</t>
  </si>
  <si>
    <t>经典文学名著宝库：海底两万里彩图版</t>
  </si>
  <si>
    <t>经典文学名著宝库：红楼梦彩图版</t>
  </si>
  <si>
    <t>经典文学名著宝库：假如给我三天光明彩图版</t>
  </si>
  <si>
    <t>经典文学名著宝库：昆虫记彩图版</t>
  </si>
  <si>
    <t>经典文学名著宝库：老人与海彩图版</t>
  </si>
  <si>
    <t>经典文学名著宝库：鲁滨逊漂流记彩图版</t>
  </si>
  <si>
    <t>经典文学名著宝库：绿山墙的安妮彩图版</t>
  </si>
  <si>
    <t>经典文学名著宝库：绿野仙踪彩图版</t>
  </si>
  <si>
    <t>经典文学名著宝库：名人传彩图版</t>
  </si>
  <si>
    <t>经典文学名著宝库：木偶奇遇记彩图版</t>
  </si>
  <si>
    <t>经典文学名著宝库：三国演义彩图版</t>
  </si>
  <si>
    <t>经典文学名著宝库：三字经·百家姓彩图版</t>
  </si>
  <si>
    <t>经典文学名著宝库：森林报·春彩图版</t>
  </si>
  <si>
    <t>经典文学名著宝库：森林报·冬彩图版</t>
  </si>
  <si>
    <t>经典文学名著宝库：森林报·秋彩图版</t>
  </si>
  <si>
    <t>经典文学名著宝库：森林报·夏彩图版</t>
  </si>
  <si>
    <t>经典文学名著宝库：神秘岛彩图版</t>
  </si>
  <si>
    <t>经典文学名著宝库：水浒传彩图版</t>
  </si>
  <si>
    <t>经典文学名著宝库：汤姆叔叔的小屋彩图版</t>
  </si>
  <si>
    <t>经典文学名著宝库：我的大学彩图版</t>
  </si>
  <si>
    <t>经典文学名著宝库：小飞侠彩图版</t>
  </si>
  <si>
    <t>经典文学名著宝库：小王子彩图版</t>
  </si>
  <si>
    <t>经典新课程丛书:给青年的十二封信</t>
  </si>
  <si>
    <t>经典新课程丛书:中华上下五千年</t>
  </si>
  <si>
    <t>精彩缤纷的魔术世界丛书--科学中的小魔术</t>
  </si>
  <si>
    <t>静下来，生活很美好</t>
  </si>
  <si>
    <t>就是要不学无束-被虐待的思维彩图版</t>
  </si>
  <si>
    <t>就是要不学无束-别以为我们不知道彩图版</t>
  </si>
  <si>
    <t>就是要不学无束--猜猜我是谁彩图版</t>
  </si>
  <si>
    <t>就是要不学无束--穿越时空的碰撞彩图版</t>
  </si>
  <si>
    <t>就是要不学无束-科学到底是怎么回事儿彩图版</t>
  </si>
  <si>
    <t>就是要不学无束--没有门牙不许笑彩图版</t>
  </si>
  <si>
    <t>就是要不学无束-你的大脑能绕几个弯彩图版</t>
  </si>
  <si>
    <t>就是要不学无束--世界那么大，我却这么小彩图版</t>
  </si>
  <si>
    <t>就是要不学无束-谁绑架了我的未来彩图版</t>
  </si>
  <si>
    <t>就是要不学无束-说一个故事给你听彩图版</t>
  </si>
  <si>
    <t>就是要不学无束--嘻哈每一天彩图版</t>
  </si>
  <si>
    <t>开学第一课--播下梦的种子</t>
  </si>
  <si>
    <t>考拉童书·无障碍写作妙笔作文系列：小学生记事作文</t>
  </si>
  <si>
    <t>科幻中国系列:乔冬冬与手机侠</t>
  </si>
  <si>
    <t>科技与科学巨子：用知识撬动地球/新四色</t>
  </si>
  <si>
    <t>科学·奥妙无穷--武林正传四色</t>
  </si>
  <si>
    <t>科学奥妙无穷：茶之道彩图版</t>
  </si>
  <si>
    <t>科学奥妙无穷：大脑正能量彩图版</t>
  </si>
  <si>
    <t>科学奥妙无穷：古今中外服装秀彩图版</t>
  </si>
  <si>
    <t>科学奥妙无穷：能源的力量彩图版</t>
  </si>
  <si>
    <t>科学奥妙无穷：天空的的主人·鸟的故事彩图版</t>
  </si>
  <si>
    <t>科学奥妙无穷：我的大学梦彩图版</t>
  </si>
  <si>
    <t>科学奥妙无穷：珠光宝气彩图版</t>
  </si>
  <si>
    <t>科学就在你身边：40亿年的风雨历程动物进化</t>
  </si>
  <si>
    <t>科学就在你身边：绚丽多彩的绿色世界·生活中的植物</t>
  </si>
  <si>
    <t>科学手拉手：科学昆虫馆彩图版</t>
  </si>
  <si>
    <t>科学手拉手—姆潘巴之谜彩图版</t>
  </si>
  <si>
    <t>科学手拉手—骑着炮弹飞行彩图版</t>
  </si>
  <si>
    <t>科学手拉手—生命物语彩图版</t>
  </si>
  <si>
    <t>科学手拉手—现代“神行太保”彩图版</t>
  </si>
  <si>
    <t>科学手拉手—捉拿动物逃犯彩图版</t>
  </si>
  <si>
    <t>科学心书系：大洋深处的探戈--玩转航海</t>
  </si>
  <si>
    <t>科学心书系：钢铁之魂·玩转机器人</t>
  </si>
  <si>
    <t>科学心书系：生命的守望·与生物及医学对话</t>
  </si>
  <si>
    <t>科学心书系：生命之源--水的故事</t>
  </si>
  <si>
    <t>科学心书系：双足的延伸--汽车中的科学</t>
  </si>
  <si>
    <t>科学心书系：微观世界的精灵--细菌与人类</t>
  </si>
  <si>
    <t>科学心书系：永动的力量--能源与可持续发展</t>
  </si>
  <si>
    <t>科学心书系：再造另一个你--克隆与仿生</t>
  </si>
  <si>
    <t>科学心书系：智慧之光---影响你我的发明</t>
  </si>
  <si>
    <t>N</t>
  </si>
  <si>
    <t>课本背后的故事：奇妙的数学</t>
  </si>
  <si>
    <t>课本背后的故事：神奇的物理</t>
  </si>
  <si>
    <t>酷科学·科技前沿：数字化的人类生存修订版/新</t>
  </si>
  <si>
    <t>快乐成长书系：谜语大全四色注音</t>
  </si>
  <si>
    <t>快乐读书吧：二十世纪外国散文精选</t>
  </si>
  <si>
    <t>快乐读书吧：论语通释</t>
  </si>
  <si>
    <t>快乐读书吧：三字经·百家姓</t>
  </si>
  <si>
    <t>快乐读书吧：元曲三百首</t>
  </si>
  <si>
    <t>快乐读书吧：中外民间故事</t>
  </si>
  <si>
    <t>快乐读书吧：中外名人成长故事</t>
  </si>
  <si>
    <t>快乐读书吧·统编小学语文教材必读丛书：中国古代寓言</t>
  </si>
  <si>
    <t>快乐读书娃:一千零一夜注音版</t>
  </si>
  <si>
    <t>快乐读书娃：伊索寓言注音版</t>
  </si>
  <si>
    <t>快乐学成语系列---成语练习800条/新</t>
  </si>
  <si>
    <t>快乐学习系列：体育知识</t>
  </si>
  <si>
    <t>快乐阅读吧·统编小学语文教材必读丛书：克雷洛夫寓言三年级下册</t>
  </si>
  <si>
    <t>老人与海</t>
  </si>
  <si>
    <t>老子随谈</t>
  </si>
  <si>
    <t>雷锋的故事新</t>
  </si>
  <si>
    <t>李煜词传--问君能有几多愁</t>
  </si>
  <si>
    <t>历史的天空彩图版历史上的囧人囧事</t>
  </si>
  <si>
    <t>历史的天空彩图版历史上的奇人奇事</t>
  </si>
  <si>
    <t>历史的天空彩图版历史上著名的医学家</t>
  </si>
  <si>
    <t>历史的天空彩图版历史上著名的艺术家</t>
  </si>
  <si>
    <t>历史的天空彩图版中国历代才子</t>
  </si>
  <si>
    <t>历史的天空彩图版中国历代佞臣</t>
  </si>
  <si>
    <t>历史的天空彩图版中国历代武将</t>
  </si>
  <si>
    <t>两个王子和一千头大象</t>
  </si>
  <si>
    <t>领先一步学科学：动物惊奇</t>
  </si>
  <si>
    <t>领先一步学科学：回到侏罗纪</t>
  </si>
  <si>
    <t>领先一步学科学：体验大气层</t>
  </si>
  <si>
    <t>领先一步学科学：体验大自然</t>
  </si>
  <si>
    <t>领先一步学科学：我是环保狂</t>
  </si>
  <si>
    <t>领先一步学科学：显微镜下的怪物</t>
  </si>
  <si>
    <t>领先一步学科学：有趣的进化</t>
  </si>
  <si>
    <t>领先一步学科学：植物惊奇</t>
  </si>
  <si>
    <t>令人着迷的世界履行历险记：法国历险记</t>
  </si>
  <si>
    <t>令人着迷的中国旅行记：没有钉子的宫殿京上</t>
  </si>
  <si>
    <t>留守儿童成长故事系列：山村小学的纸足球</t>
  </si>
  <si>
    <t>留住青山绿水/新</t>
  </si>
  <si>
    <t>流光溢彩的中华民俗文化彩图版趣味实用的节气农谚</t>
  </si>
  <si>
    <t>流光溢彩的中华民俗文化彩图版王昭君传说</t>
  </si>
  <si>
    <t>流光溢彩的中华民俗文化彩图版西湖传说</t>
  </si>
  <si>
    <t>流金百年：烽火三少年</t>
  </si>
  <si>
    <t>鲁冰花元.小石头童谣</t>
  </si>
  <si>
    <t>绿色未来丛书：公共道德·知识与责任新</t>
  </si>
  <si>
    <t>绿色未来丛书：举手之劳·节约型社会的101种生活习惯新</t>
  </si>
  <si>
    <t>绿色未来丛书：绿色档案·当代中国著名的民间环保组织新</t>
  </si>
  <si>
    <t>绿色未来丛书：绿色行动·世界各国的环保组织新</t>
  </si>
  <si>
    <t>绿色未来丛书：你知道吗·环保生活101问新</t>
  </si>
  <si>
    <t>绿色未来丛书：全球污染·跨国界的话题新</t>
  </si>
  <si>
    <t>绿色未来丛书：生态伦理常识读本新</t>
  </si>
  <si>
    <t>绿色未来丛书：食品安全·全球现状与各国对策新</t>
  </si>
  <si>
    <t>绿色未来丛书：它们和我们·野生动物与人类的生存新</t>
  </si>
  <si>
    <t>S</t>
  </si>
  <si>
    <t>绿色未来丛书：同一个地球·我们为什么，我们做什么新</t>
  </si>
  <si>
    <t>绿色未来丛书：未来的城市生活·生存环境与绿色家园新</t>
  </si>
  <si>
    <t>绿色未来丛书：阳光、空气和水·明天是否依然新</t>
  </si>
  <si>
    <t>绿色未来丛书：震撼·影响人类生活的自然灾变新</t>
  </si>
  <si>
    <t>绿色未来丛书：知道与做到·日常节能环保从我做起新</t>
  </si>
  <si>
    <t>绿山墙的安妮</t>
  </si>
  <si>
    <t>马克思主义简明读本--什么是和谐社会？</t>
  </si>
  <si>
    <t>满分仔漫画小学语文同步练1年级上册阅读篇</t>
  </si>
  <si>
    <t>毛驴上的智者：学生最爱读的阿凡提经典故事贪心篇愚心篇吹牛篇彩图版</t>
  </si>
  <si>
    <t>美国家庭天天说儿童英语1000词</t>
  </si>
  <si>
    <t>美好未来丛书：承载生命的航船·地球环境彩图版</t>
  </si>
  <si>
    <t>美图版.带你走进科学的世界---爱护我们的共同家园/新</t>
  </si>
  <si>
    <t>美图版.带你走进科学的世界---奥秘无穷的物理殿堂/新</t>
  </si>
  <si>
    <t>美图版.带你走进科学的世界---不可思议的神秘事件单色印刷/新</t>
  </si>
  <si>
    <t>美图版.带你走进科学的世界---充满奇趣的动物王国/新</t>
  </si>
  <si>
    <t>美图版.带你走进科学的世界---飞速发展的信息科学单色印刷/新</t>
  </si>
  <si>
    <t>美图版.带你走进科学的世界---广袤绮丽的地理奇观/新</t>
  </si>
  <si>
    <t>美图版.带你走进科学的世界---鬼斧神工的自然杰作/新</t>
  </si>
  <si>
    <t>美图版.带你走进科学的世界---揭开难解的重重谜团单色印刷/新</t>
  </si>
  <si>
    <t>美图版.带你走进科学的世界---解读奇特的人体科学/新</t>
  </si>
  <si>
    <t>美图版.带你走进科学的世界---精彩绚丽的无穷宇宙/新</t>
  </si>
  <si>
    <t>美图版.带你走进科学的世界---了解永久的人类家园单色印刷/新</t>
  </si>
  <si>
    <t>美图版.带你走进科学的世界---扑朔迷离的历史之谜/新</t>
  </si>
  <si>
    <t>美图版.带你走进科学的世界---日新月异的绿色农业/新</t>
  </si>
  <si>
    <t>美图版.带你走进科学的世界---生机勃勃的植物大观/新</t>
  </si>
  <si>
    <t>美图版.带你走进科学的世界---探索科学的多彩世界/新</t>
  </si>
  <si>
    <t>美图版.带你走进科学的世界---探索生命的神奇表现单色印刷/新</t>
  </si>
  <si>
    <t>美图版.带你走进科学的世界---突飞猛进的现代工业/新</t>
  </si>
  <si>
    <t>美图版.带你走进科学的世界---握手太空的航天科技单色印刷/新</t>
  </si>
  <si>
    <t>美图版.带你走进科学的世界---无所不在的交通网络/新</t>
  </si>
  <si>
    <t>美图版.带你走进科学的世界---形形色色的现代武器单色印刷/新</t>
  </si>
  <si>
    <t>美图版.带你走进科学的世界---学习先进的现代医学单色印刷/新</t>
  </si>
  <si>
    <t>美图版.带你走进科学的世界---引人遐想的珍奇宝藏/新</t>
  </si>
  <si>
    <t>美图版.带你走进科学的世界---摘取科学的璀璨明珠/新</t>
  </si>
  <si>
    <t>美图版.带你走进科学的世界---掌握人类的生存奥秘/新</t>
  </si>
  <si>
    <t>美图版.带你走进科学的世界---走向辽阔的蔚蓝海洋单色印刷/新</t>
  </si>
  <si>
    <t>美图版.青少年心灵感悟书坊---触动心灵的小事单色印刷/新</t>
  </si>
  <si>
    <t>美图版.青少年心灵感悟书坊---催人泪下的一幕/新</t>
  </si>
  <si>
    <t>美图版.青少年心灵感悟书坊---大智若愚的点滴单色印刷/新</t>
  </si>
  <si>
    <t>美图版.青少年心灵感悟书坊---感人肺腑的回忆单色印刷/新</t>
  </si>
  <si>
    <t>美图版.青少年心灵感悟书坊---感天动地的时刻单色印刷/新</t>
  </si>
  <si>
    <t>美图版.青少年心灵感悟书坊---回味无穷的感动单色印刷/新</t>
  </si>
  <si>
    <t>美图版.青少年心灵感悟书坊---刻骨铭心的瞬间单色印刷/新</t>
  </si>
  <si>
    <t>美图版.青少年心灵感悟书坊---难以释怀的思念单色印刷/新</t>
  </si>
  <si>
    <t>美图版.青少年心灵感悟书坊---拈花一笑的灵感单色印刷/新</t>
  </si>
  <si>
    <t>美图版.青少年心灵感悟书坊---温暖一生的记忆单色印刷/新</t>
  </si>
  <si>
    <t>美图版.学生心理健康悦读---成长路上的红绿灯/新</t>
  </si>
  <si>
    <t>美图版.学生心理健康悦读---敢于品尝苦涩人生/新</t>
  </si>
  <si>
    <t>美图版.学生心理健康悦读---唤醒生命的奇迹/新</t>
  </si>
  <si>
    <t>美图版.学生心理健康悦读---扫除成长的心理障碍/新</t>
  </si>
  <si>
    <t>美图版.学生心理健康悦读---走在心灵成长的路上/新</t>
  </si>
  <si>
    <t>美图版.学生心理健康悦读---做最好的自己/新</t>
  </si>
  <si>
    <t>美图版.最受读者喜爱的散文精粹---爱在日落余晖时/新</t>
  </si>
  <si>
    <t>美图版.最受读者喜爱的散文精粹---残阳西斜/新</t>
  </si>
  <si>
    <t>美图版.最受读者喜爱的散文精粹---光影摩挲无限春/新</t>
  </si>
  <si>
    <t>美图版.最受读者喜爱的散文精粹---涓涓细流/新</t>
  </si>
  <si>
    <t>美图版.最受读者喜爱的散文精粹---理正话自爽/新</t>
  </si>
  <si>
    <t>美图版.最受读者喜爱的散文精粹---满目青山夕照明/新</t>
  </si>
  <si>
    <t>美图版.最受读者喜爱的散文精粹---且向花间留晚照单色印刷/新</t>
  </si>
  <si>
    <t>美图版.最受读者喜爱的散文精粹---情满人间/新</t>
  </si>
  <si>
    <t>美图版.最受读者喜爱的散文精粹---人间处处有真情/新</t>
  </si>
  <si>
    <t>美图版.最受读者喜爱的散文精粹---人间琐语单色印刷/新</t>
  </si>
  <si>
    <t>美图版.最受读者喜爱的散文精粹---人间正道是沧桑单色印刷/新</t>
  </si>
  <si>
    <t>美图版.最受读者喜爱的散文精粹---世间感怀/新</t>
  </si>
  <si>
    <t>美图版.最受读者喜爱的散文精粹---往事如歌/新</t>
  </si>
  <si>
    <t>美图版.最受读者喜爱的散文精粹---夕阳无限好/新</t>
  </si>
  <si>
    <t>美图版.最受读者喜爱的散文精粹---心底无私话自真/新</t>
  </si>
  <si>
    <t>美图版.最受读者喜爱的散文精粹---心正话自真/新</t>
  </si>
  <si>
    <t>美图版.最受读者喜爱的散文精粹---又值春芽娕如丝/新</t>
  </si>
  <si>
    <t>美图版.最受读者喜爱的哲理美文---淡淡的情感，淡淡的爱/新</t>
  </si>
  <si>
    <t>美图版.最受读者喜爱的哲理美文---青春絮语/新</t>
  </si>
  <si>
    <t>美图版.最受读者喜爱的哲理美文---如花的心灵/新</t>
  </si>
  <si>
    <t>美图版.最受读者喜爱的哲理美文---生活不必太完美/新</t>
  </si>
  <si>
    <t>美图版.最受读者喜爱的哲理美文---生活让我学会长大/新</t>
  </si>
  <si>
    <t>美图版.最受读者喜爱的哲理美文---思想的精灵/新</t>
  </si>
  <si>
    <t>美图版.最受读者喜爱的哲理美文---闲看花开花落/新</t>
  </si>
  <si>
    <t>美图版.最受读者喜爱的哲理美文---相伴美丽人生/新</t>
  </si>
  <si>
    <t>美图版.最受读者喜爱的哲理美文---杂乱的思绪，渴望哲理/新</t>
  </si>
  <si>
    <t>梦想的力量：成才必备的科学实验小百科彩图注音版</t>
  </si>
  <si>
    <t>谜语大全新</t>
  </si>
  <si>
    <t>民族魂——学生成长励志故事读本：实事求是故事</t>
  </si>
  <si>
    <t>民族魂——学生成长励志故事读本：遵纪守法故事</t>
  </si>
  <si>
    <t>民族之魂：变法图强/新</t>
  </si>
  <si>
    <t>民族之魂：博学多识/新</t>
  </si>
  <si>
    <t>民族之魂：不屈不挠/新</t>
  </si>
  <si>
    <t>民族之魂：从谏如流/新</t>
  </si>
  <si>
    <t>民族之魂：大同平等/新</t>
  </si>
  <si>
    <t>民族之魂：待人尚礼/新</t>
  </si>
  <si>
    <t>民族之魂：恩深义重/新</t>
  </si>
  <si>
    <t>民族之魂：父严子立/新</t>
  </si>
  <si>
    <t>民族之魂：革故鼎新/新</t>
  </si>
  <si>
    <t>民族之魂：功成于谨/新</t>
  </si>
  <si>
    <t>民族之魂：共生共赢/新</t>
  </si>
  <si>
    <t>民族之魂：顾全大局/新</t>
  </si>
  <si>
    <t>民族之魂：国富民安/新</t>
  </si>
  <si>
    <t>民族之魂：和平共处/新</t>
  </si>
  <si>
    <t>民族之魂：互利合作/新</t>
  </si>
  <si>
    <t>民族之魂：互助互爱/新</t>
  </si>
  <si>
    <t>民族之魂：患难知心/新</t>
  </si>
  <si>
    <t>民族之魂：机智灵活/新</t>
  </si>
  <si>
    <t>民族之魂：坚强不屈/新</t>
  </si>
  <si>
    <t>民族之魂：坚贞不移/新</t>
  </si>
  <si>
    <t>民族之魂：见贤思齐/新</t>
  </si>
  <si>
    <t>民族之魂：见义勇为/新</t>
  </si>
  <si>
    <t>民族之魂：洁身自好/新</t>
  </si>
  <si>
    <t>民族之魂：谨言慎行/新</t>
  </si>
  <si>
    <t>民族之魂：精益求精/新</t>
  </si>
  <si>
    <t>民族之魂：敬业成才/新</t>
  </si>
  <si>
    <t>民族之魂：克己复礼/新</t>
  </si>
  <si>
    <t>民族之魂：宽宏大量/新</t>
  </si>
  <si>
    <t>民族之魂：礼尚往来/新</t>
  </si>
  <si>
    <t>民族之魂：明辨是非/新</t>
  </si>
  <si>
    <t>民族之魂：母慈子爱/新</t>
  </si>
  <si>
    <t>民族之魂：内方外圆/新</t>
  </si>
  <si>
    <t>民族之魂：平心容人/新</t>
  </si>
  <si>
    <t>民族之魂：勤俭节约/新</t>
  </si>
  <si>
    <t>民族之魂：清正廉明/新</t>
  </si>
  <si>
    <t>民族之魂：求索攻坚/新</t>
  </si>
  <si>
    <t>民族之魂：仁者仁心/新</t>
  </si>
  <si>
    <t>民族之魂：善于自省/新</t>
  </si>
  <si>
    <t>民族之魂：深思熟虑/新</t>
  </si>
  <si>
    <t>民族之魂：慎而不葸/新</t>
  </si>
  <si>
    <t>民族之魂：事必躬亲/新</t>
  </si>
  <si>
    <t>民族之魂：手足情深/新</t>
  </si>
  <si>
    <t>民族之魂：顺其自然/新</t>
  </si>
  <si>
    <t>民族之魂：通情达理/新</t>
  </si>
  <si>
    <t>民族之魂：推己及人/新</t>
  </si>
  <si>
    <t>民族之魂：为人师表/新</t>
  </si>
  <si>
    <t>民族之魂：温文尔雅/新</t>
  </si>
  <si>
    <t>民族之魂：孝敬父母/新</t>
  </si>
  <si>
    <t>民族之魂：兴学崇教/新</t>
  </si>
  <si>
    <t>民族之魂：修身养德/新</t>
  </si>
  <si>
    <t>民族之魂：恤孤念寡/新</t>
  </si>
  <si>
    <t>民族之魂：严肃认真/新</t>
  </si>
  <si>
    <t>民族之魂：严于律己/新</t>
  </si>
  <si>
    <t>民族之魂：言出必行/新</t>
  </si>
  <si>
    <t>民族之魂：言行一致/新</t>
  </si>
  <si>
    <t>民族之魂：以理服人/新</t>
  </si>
  <si>
    <t>民族之魂：以勤补拙/新</t>
  </si>
  <si>
    <t>民族之魂：与时俱进/新</t>
  </si>
  <si>
    <t>民族之魂：招贤纳士/新</t>
  </si>
  <si>
    <t>民族之魂：知己知彼/新</t>
  </si>
  <si>
    <t>民族之魂：知人之明/新</t>
  </si>
  <si>
    <t>民族之魂：专心致志/新</t>
  </si>
  <si>
    <t>民族之魂：自食其力/新</t>
  </si>
  <si>
    <t>民族之魂：尊人卑己/新</t>
  </si>
  <si>
    <t>名人格言新</t>
  </si>
  <si>
    <t>名校名师导读书系---小海蒂/新</t>
  </si>
  <si>
    <t>名校名师导读书系---小战马红脖子/新</t>
  </si>
  <si>
    <t>魔法象故事森林：冰心的故事</t>
  </si>
  <si>
    <t>魔法象故事森林：陈伯吹的故事</t>
  </si>
  <si>
    <t>墨菲定律/新</t>
  </si>
  <si>
    <t>难忘的经典故事--红玛瑙彩图注音版</t>
  </si>
  <si>
    <t>难忘的经典故事--绿翡翠彩图注音版</t>
  </si>
  <si>
    <t>难忘的经典故事--月光石彩图注音版</t>
  </si>
  <si>
    <t>脑筋急转弯新</t>
  </si>
  <si>
    <t>你不努力没人给你想要的生活：智听版</t>
  </si>
  <si>
    <t>你不努力凭什么谈未来</t>
  </si>
  <si>
    <t>你的努力终将成就更好的自己/新</t>
  </si>
  <si>
    <t>欧赫贝的秘密1：科尔内留斯的旅行</t>
  </si>
  <si>
    <t>陪孩子写作文二年级</t>
  </si>
  <si>
    <t>陪孩子写作文三年级</t>
  </si>
  <si>
    <t>陪孩子学汉字第一辑上</t>
  </si>
  <si>
    <t>培养学习兴趣的小故事---作文小故事四色注音</t>
  </si>
  <si>
    <t>培养与提升青少年观察能力的方法修订版/新</t>
  </si>
  <si>
    <t>七寸法师--云有灵犀</t>
  </si>
  <si>
    <t>启迪学生必读系列-启迪学生的经典散文</t>
  </si>
  <si>
    <t>启迪学生必读系列-启迪学生的经典随笔</t>
  </si>
  <si>
    <t>启迪学生必读系列-启迪学生的精选故事</t>
  </si>
  <si>
    <t>启迪学生必读系列-启迪学生的名家散文</t>
  </si>
  <si>
    <t>启迪学生必读系列-启迪学生的人生感悟</t>
  </si>
  <si>
    <t>启迪学生必读系列-启迪学生的唐诗赏读</t>
  </si>
  <si>
    <t>亲子共读寓言小故事---真神奇的家禽四色注音</t>
  </si>
  <si>
    <t>青春的述说：90后校园文学精品选--梦想</t>
  </si>
  <si>
    <t>青春的述说：90后校园文学精品选--神的孩子在跳舞</t>
  </si>
  <si>
    <t>青春的述说·90后校园文学精品选：那些年，我们一起追风的少年</t>
  </si>
  <si>
    <t>青少版.经典文学名著宝库：吹牛大王历险记彩图版</t>
  </si>
  <si>
    <t>青少版.经典文学名著宝库：福尔摩斯.四签名彩图版</t>
  </si>
  <si>
    <t>青少版.经典文学名著宝库：格兰特船长的儿女彩图版</t>
  </si>
  <si>
    <t>青少版.经典文学名著宝库：寄小读者彩图版</t>
  </si>
  <si>
    <t>青少版.经典文学名著宝库：金银岛彩图版</t>
  </si>
  <si>
    <t>青少版.经典文学名著宝库：科学家的故事彩图版</t>
  </si>
  <si>
    <t>青少版.经典文学名著宝库：雷锋的故事彩图版</t>
  </si>
  <si>
    <t>青少版.经典文学名著宝库：麦琪的礼物彩图版</t>
  </si>
  <si>
    <t>青少版.经典文学名著宝库：秘密花园彩图版</t>
  </si>
  <si>
    <t>青少版.经典文学名著宝库：名人名言彩图版</t>
  </si>
  <si>
    <t>青少版.经典文学名著宝库：尼尔斯骑鹅旅行记彩图版</t>
  </si>
  <si>
    <t>青少版.经典文学名著宝库：青鸟彩图版</t>
  </si>
  <si>
    <t>青少版.经典文学名著宝库：少年维特之烦恼彩图版</t>
  </si>
  <si>
    <t>青少版.经典文学名著宝库：汤姆.索亚历险记彩图版</t>
  </si>
  <si>
    <t>青少版.经典文学名著宝库：中国成语故事彩图版</t>
  </si>
  <si>
    <t>青少版.经典文学名著宝库：中外民间故事彩图版</t>
  </si>
  <si>
    <t>青少版·经典文学名著宝库：朝花夕拾·呐喊彩图版</t>
  </si>
  <si>
    <t>青少版·经典文学名著宝库：希腊神话彩图版</t>
  </si>
  <si>
    <t>青少年必读丛书:海底两万里修订版/新</t>
  </si>
  <si>
    <t>青少年常识读本.第1辑--名人的幽默智慧</t>
  </si>
  <si>
    <t>青少年成长必读：科学真奇妙丛书可爱的动物王国彩图版</t>
  </si>
  <si>
    <t>青少年成长必读：科学真奇妙丛书恐怖的超级武器彩图版</t>
  </si>
  <si>
    <t>青少年成长必读：科学真奇妙丛书神秘的恐龙世界彩图版</t>
  </si>
  <si>
    <t>青少年成长必读：科学真奇妙丛书-神秘的宇宙时空彩图版</t>
  </si>
  <si>
    <t>青少年成长必读：科学真奇妙丛书神奇的地球家园彩图版</t>
  </si>
  <si>
    <t>青少年成长必读：科学真奇妙丛书伟大的世界之最彩图版</t>
  </si>
  <si>
    <t>青少年成长必读：科学真奇妙丛书蔚蓝的海洋世界彩图版</t>
  </si>
  <si>
    <t>青少年成长必读：科学真有趣丛书关于地球的十万个为什么彩图版</t>
  </si>
  <si>
    <t>青少年成长必读：科学真有趣丛书-关于动物的十万个为什么彩图版</t>
  </si>
  <si>
    <t>青少年成长必读：科学真有趣丛书--关于人体的十万个为什么彩图版</t>
  </si>
  <si>
    <t>青少年成长必读：科学真有趣丛书关于天文的十万个为什么彩图版</t>
  </si>
  <si>
    <t>青少年成长必读：青春励志故事丛书捕获成功的情商故事彩图版</t>
  </si>
  <si>
    <t>青少年成长必读：青春励志故事丛书充满哲理的智慧故事彩图版</t>
  </si>
  <si>
    <t>青少年成长必读：青春励志故事丛书大爱无疆的美德故事彩图版</t>
  </si>
  <si>
    <t>青少年成长必读：青春励志故事丛书点石成金的财富故事彩图版</t>
  </si>
  <si>
    <t>青少年成长必读：青春励志故事丛书感人至深的励志故事彩图版</t>
  </si>
  <si>
    <t>青少年成长必读：人文科学知识丛书-动物的故事彩图版</t>
  </si>
  <si>
    <t>青少年成长必读：人文科学知识丛书海洋的故事彩图版</t>
  </si>
  <si>
    <t>青少年成长必读：人文科学知识丛书人类历史上的伟大发明彩图版</t>
  </si>
  <si>
    <t>青少年成长必读：人文科学知识丛书人类历史上的伟大发现彩图版</t>
  </si>
  <si>
    <t>青少年成长必读：人文科学知识丛书天文的故事彩图版</t>
  </si>
  <si>
    <t>青少年成长必读：人文科学知识丛书-影响人类进程的大事彩图版</t>
  </si>
  <si>
    <t>青少年成长必读：人文科学知识丛书-影响人类历史的名人彩图版</t>
  </si>
  <si>
    <t>青少年成长必读：人文科学知识丛书中国神话故事彩图版</t>
  </si>
  <si>
    <t>青少年成长必读：人文科学知识丛书中国寓言故事彩图版</t>
  </si>
  <si>
    <t>青少年成长教育读本：启智教育读本</t>
  </si>
  <si>
    <t>青少年成长教育读本：学生行为规范读本</t>
  </si>
  <si>
    <t>青少年经典阅读书系：颜氏家训/新双色</t>
  </si>
  <si>
    <t>青少年经典阅读书系：一千零一夜/新双色</t>
  </si>
  <si>
    <t>青少年经典阅读书系：增广贤文/新双色</t>
  </si>
  <si>
    <t>青少年科普知识读本--从北到南去畅游</t>
  </si>
  <si>
    <t>青少年科普知识读本--能源科学知识</t>
  </si>
  <si>
    <t>青少年科普知识读本--生命溯源探幽</t>
  </si>
  <si>
    <t>青少年科普知识读本--探寻恐龙的足迹</t>
  </si>
  <si>
    <t>青少年科学大探索-怪兽：考查怪兽的出没四色</t>
  </si>
  <si>
    <t>青少年科学探索营-UFO现象：来去的行踪四色</t>
  </si>
  <si>
    <t>青少年科学探索营-地理：把圆圆地球看透四色</t>
  </si>
  <si>
    <t>青少年科学探索营-地理：地球家园守望者四色</t>
  </si>
  <si>
    <t>青少年科学探索营-地球:在月亮上看地球四色</t>
  </si>
  <si>
    <t>青少年科学探索营-地外文明：神奇的谜团四色</t>
  </si>
  <si>
    <t>青少年科学探索营-动物：动物的丰富学问四色</t>
  </si>
  <si>
    <t>青少年科学探索营-动物：复杂的动物档案四色</t>
  </si>
  <si>
    <t>青少年科学探索营-动物:破解动物的密码四色</t>
  </si>
  <si>
    <t>青少年科学探索营-飞碟：真实的UFO事件四色</t>
  </si>
  <si>
    <t>青少年科学探索营-古城：埋藏的传奇王国四色</t>
  </si>
  <si>
    <t>青少年科学探索营-怪兽：怪兽部落的见证四色</t>
  </si>
  <si>
    <t>青少年科学探索营-怪物：怪物的最大秘密四色</t>
  </si>
  <si>
    <t>青少年科学探索营-怪物：万物的神奇现象四色</t>
  </si>
  <si>
    <t>青少年科学探索营-海洋：大海其实没多大四色</t>
  </si>
  <si>
    <t>青少年科学探索营-海洋：深入大海看到底四色</t>
  </si>
  <si>
    <t>青少年科学探索营-考古：考古领域新发现四色</t>
  </si>
  <si>
    <t>青少年科学探索营-恐龙：走进侏罗纪公园四色</t>
  </si>
  <si>
    <t>青少年科学探索营-气象：风风雨雨总是情四色</t>
  </si>
  <si>
    <t>青少年科学探索营-气象：千变万化的拼图四色</t>
  </si>
  <si>
    <t>青少年科学探索营-人类：解密隐藏的奥秘四色</t>
  </si>
  <si>
    <t>青少年科学探索营-生理：人体不是永动机四色</t>
  </si>
  <si>
    <t>青少年科学探索营-生物：无处不在的生物四色</t>
  </si>
  <si>
    <t>青少年科学探索营-生物：细微之处显神奇四色</t>
  </si>
  <si>
    <t>青少年科学探索营-失踪：神秘的消失踪迹四色</t>
  </si>
  <si>
    <t>青少年科学探索营-失踪：追查消失的踪影四色</t>
  </si>
  <si>
    <t>青少年科学探索营-史前科技：科技大穿越四色</t>
  </si>
  <si>
    <t>青少年科学探索营-史前科学：惊叹的文明四色</t>
  </si>
  <si>
    <t>青少年科学探索营-史前世纪：梦回的故乡四色</t>
  </si>
  <si>
    <t>青少年科学探索营-史前文明：重复的时代四色</t>
  </si>
  <si>
    <t>青少年科学探索营-太空：走向太空的道路四色</t>
  </si>
  <si>
    <t>青少年科学探索营-天文：未来科学新视野四色</t>
  </si>
  <si>
    <t>青少年科学探索营-外星人：迎接天外来客四色</t>
  </si>
  <si>
    <t>青少年科学探索营-野人：跟踪野人大发现四色</t>
  </si>
  <si>
    <t>青少年科学探索营-野人：野人领地的考察四色</t>
  </si>
  <si>
    <t>青少年科学探索营-异度：异度世界的曝光四色</t>
  </si>
  <si>
    <t>青少年科学探索营-异度：有没有异度空间四色</t>
  </si>
  <si>
    <t>青少年科学探索营-宇宙：从里到外的宇宙四色</t>
  </si>
  <si>
    <t>青少年科学探索营-植物：草木是有情感的四色</t>
  </si>
  <si>
    <t>青少年科学探索营-植物：花花草草的知识四色</t>
  </si>
  <si>
    <t>青少年科学探索营-植物：植物天地的缩影四色</t>
  </si>
  <si>
    <t>青少年科学探索营-侏罗纪：恐龙开始复活四色</t>
  </si>
  <si>
    <t>青少年科学探索营-自然：大自然的小卫士四色</t>
  </si>
  <si>
    <t>青少年科学探索营-自然：消灭的自然灾难四色</t>
  </si>
  <si>
    <t>青少年科学探索营-自然：自然的传奇力量四色</t>
  </si>
  <si>
    <t>青少年课外阅读系列丛书：小故事大道理修订版/新</t>
  </si>
  <si>
    <t>青少年人生礼仪指导丛书：校园中的交际礼仪修订版/新</t>
  </si>
  <si>
    <t>青少年受益一生的励志书系：青少年受益一生的名人成功心得</t>
  </si>
  <si>
    <t>青少年受益一生的名人处世学问双色</t>
  </si>
  <si>
    <t>青少年受益一生的名人读书经验双色</t>
  </si>
  <si>
    <t>青少年受益一生的名人沟通艺术</t>
  </si>
  <si>
    <t>青少年受益一生的名人金钱哲学双色</t>
  </si>
  <si>
    <t>青少年受益一生的名人心态感悟双色</t>
  </si>
  <si>
    <t>青少年受益一生的名人做人智慧</t>
  </si>
  <si>
    <t>青少年校园学习中应该懂得的礼仪新</t>
  </si>
  <si>
    <t>青少年心理自助文库.气质丛书--守候：何当共剪西窗烛</t>
  </si>
  <si>
    <t>青少年阅读文库.21世纪中国当代科幻小说选：疯猫岛/新</t>
  </si>
  <si>
    <t>青少年阅读文库.绘图新世纪少年工程师丛书：通信世界/新</t>
  </si>
  <si>
    <t>青少年阅读文库.科学系列99丛书:百头牛的大祭--科学发现99/新</t>
  </si>
  <si>
    <t>青少年阅读文库.科学系列99丛书：可爱的家园--我爱地球99/新</t>
  </si>
  <si>
    <t>青少年阅读文库.科学系列99丛书:人造的蓝色血液--医学科学99/新</t>
  </si>
  <si>
    <t>青少年阅读文库.少年科幻大世界丛书：捣毁魔窟的战斗/新</t>
  </si>
  <si>
    <t>青少年阅读文库.少年科幻大世界丛书：夜闯神秘岛/新</t>
  </si>
  <si>
    <t>青少年阅读文库.世界科学史漫画丛书：科学文明的曙光/新</t>
  </si>
  <si>
    <t>青少年阅读文库：绘图新世纪少年工程师丛书：兵器大观/新</t>
  </si>
  <si>
    <t>青少年阅读文库：家园故事丛书---灰猫头鹰/新</t>
  </si>
  <si>
    <t>青少年阅读文库·绘图新世纪少年工程师丛书：化工天地/新</t>
  </si>
  <si>
    <t>青少年阅读文库·绘图新世纪少年工程师丛书：人机工程/新</t>
  </si>
  <si>
    <t>青少年阅读文库·绘图新世纪少年工程师丛书--航天漫游/新</t>
  </si>
  <si>
    <t>青少年阅读文库·家园的故事丛书---小圆面包/新</t>
  </si>
  <si>
    <t>青少年阅读文库·绿橄榄文丛--人类的芳邻鸟兽鱼虫皆朋友/新</t>
  </si>
  <si>
    <t>青少年阅读文库·少年科幻大世界丛书--勇破三脚怪人城/新</t>
  </si>
  <si>
    <t>青少年阅读文库·现代家庭教育丛书--家教200难题的问答/新</t>
  </si>
  <si>
    <t>青少年阅读文库·现代家庭教育丛书--家长教子125忌/新</t>
  </si>
  <si>
    <t>青少年阅读文库·现代家庭教育丛书--历代慈父教子经/新</t>
  </si>
  <si>
    <t>青少年阅读文库·现代家庭教育丛书--历代良母教子经/新</t>
  </si>
  <si>
    <t>求知文库---大师哲理话语</t>
  </si>
  <si>
    <t>求知文库---点亮人生的智慧火种</t>
  </si>
  <si>
    <t>求知文库---多彩校园</t>
  </si>
  <si>
    <t>求知文库---父辈与我同龄时</t>
  </si>
  <si>
    <t>求知文库---蒙田哲理散文</t>
  </si>
  <si>
    <t>求知文库---名家走笔大自然</t>
  </si>
  <si>
    <t>求知文库---难忘的少年时光</t>
  </si>
  <si>
    <t>求知文库---尼采哲理诗歌</t>
  </si>
  <si>
    <t>求知文库---青少年必懂的情调</t>
  </si>
  <si>
    <t>求知文库---青少年必懂的哲理</t>
  </si>
  <si>
    <t>求知文库---青少年成长智慧书</t>
  </si>
  <si>
    <t>求知文库---青少年应知的80处名胜</t>
  </si>
  <si>
    <t>求知文库---让青春更阳光</t>
  </si>
  <si>
    <t>求知文库---让真爱伴你成长</t>
  </si>
  <si>
    <t>求知文库---少年百事通</t>
  </si>
  <si>
    <t>求知文库---受益一生的人生哲理书</t>
  </si>
  <si>
    <t>求知文库---思想改变世界</t>
  </si>
  <si>
    <t>求知文库---宋词背后的故事</t>
  </si>
  <si>
    <t>求知文库---校园生活感悟</t>
  </si>
  <si>
    <t>求知文库---一天读完中国文学</t>
  </si>
  <si>
    <t>求知文库---永不褪色的红色故事</t>
  </si>
  <si>
    <t>求知文库---有梦才有远方</t>
  </si>
  <si>
    <t>求知文库---有志者事竟成</t>
  </si>
  <si>
    <t>求知文库---珍爱生命每一天</t>
  </si>
  <si>
    <t>求知文库---中外名人的青春故事</t>
  </si>
  <si>
    <t>求知文库---中外著名演说鉴赏</t>
  </si>
  <si>
    <t>求知文库---做命运的强者</t>
  </si>
  <si>
    <t>趣味发明与实践：青少年体育知识博览双色印刷/新</t>
  </si>
  <si>
    <t>趣味漫画水浒：4·宋江三败高太尉</t>
  </si>
  <si>
    <t>趣味手绘儿童百科全书：你见过这些稀奇古怪的鸟吗？彩图注音版</t>
  </si>
  <si>
    <t>全民阅读.经典小丛书--财富的密码双色</t>
  </si>
  <si>
    <t>全民阅读.经典小丛书--成语故事彩色</t>
  </si>
  <si>
    <t>全民阅读.经典小丛书--初刻拍案惊奇彩色</t>
  </si>
  <si>
    <t>全民阅读.经典小丛书--二刻拍案惊奇彩色</t>
  </si>
  <si>
    <t>全民阅读.经典小丛书--跟卡耐基学当众讲话双色</t>
  </si>
  <si>
    <t>全民阅读.经典小丛书--鬼谷子彩色</t>
  </si>
  <si>
    <t>全民阅读.经典小丛书--卡耐基人性的优点双色</t>
  </si>
  <si>
    <t>全民阅读.经典小丛书--孔子家语双色</t>
  </si>
  <si>
    <t>全民阅读.经典小丛书--老残游记彩色</t>
  </si>
  <si>
    <t>全民阅读.经典小丛书--老子双色</t>
  </si>
  <si>
    <t>全民阅读.经典小丛书--李白.杜甫诗双色</t>
  </si>
  <si>
    <t>全民阅读.经典小丛书--聊斋双色</t>
  </si>
  <si>
    <t>全民阅读.经典小丛书--龙文鞭影双色</t>
  </si>
  <si>
    <t>全民阅读.经典小丛书--罗马文明双色</t>
  </si>
  <si>
    <t>全民阅读.经典小丛书--玛雅文明双色</t>
  </si>
  <si>
    <t>全民阅读.经典小丛书--蒙田美文双色</t>
  </si>
  <si>
    <t>全民阅读.经典小丛书--人间词话彩色</t>
  </si>
  <si>
    <t>全民阅读.经典小丛书--三国志双色</t>
  </si>
  <si>
    <t>全民阅读.经典小丛书--声律启蒙双色</t>
  </si>
  <si>
    <t>全民阅读.经典小丛书--思路决定出路双色</t>
  </si>
  <si>
    <t>全民阅读.经典小丛书--宋词彩色</t>
  </si>
  <si>
    <t>全民阅读.经典小丛书--素书彩色</t>
  </si>
  <si>
    <t>全民阅读.经典小丛书--瓦尔登湖双色</t>
  </si>
  <si>
    <t>全民阅读.经典小丛书--文心雕龙彩色</t>
  </si>
  <si>
    <t>全民阅读.经典小丛书--西洋绘画双色</t>
  </si>
  <si>
    <t>全民阅读.经典小丛书--希腊神话彩色</t>
  </si>
  <si>
    <t>全民阅读.经典小丛书--笑林广记双色</t>
  </si>
  <si>
    <t>全民阅读.经典小丛书--心灵甘泉双色</t>
  </si>
  <si>
    <t>全民阅读.经典小丛书--性格决定命运彩色</t>
  </si>
  <si>
    <t>全民阅读.经典小丛书--徐志摩的诗彩色</t>
  </si>
  <si>
    <t>全民阅读.经典小丛书--荀子双色</t>
  </si>
  <si>
    <t>全民阅读.经典小丛书--喻世明言双色</t>
  </si>
  <si>
    <t>全民阅读.经典小丛书--中国历史年表彩色</t>
  </si>
  <si>
    <t>全民阅读.经典小丛书--中国文明考古彩色</t>
  </si>
  <si>
    <t>全民阅读.经典小丛书--朱自清散文双色</t>
  </si>
  <si>
    <t>全民阅读.经典小丛书--最伟大的励志经典双色</t>
  </si>
  <si>
    <t>让孩子走出亚健康新</t>
  </si>
  <si>
    <t>让小学生学会感恩祖国的100个故事</t>
  </si>
  <si>
    <t>人生大学榜样讲堂--探索英雄的传奇故事</t>
  </si>
  <si>
    <t>认识地震丛书：地震的奥秘新</t>
  </si>
  <si>
    <t>认识地震丛书：地震自救与互救应急避险自助救护大全新</t>
  </si>
  <si>
    <t>认识地震丛书：学校安全与地震新</t>
  </si>
  <si>
    <t>如何培养小学生的高效写作方法</t>
  </si>
  <si>
    <t>三十六计·孙子兵法新</t>
  </si>
  <si>
    <t>少儿奇幻童话寓言故事精品集-不敢骄傲的小麻雀</t>
  </si>
  <si>
    <t>少儿奇幻童话寓言故事精品集-智慧的悖论</t>
  </si>
  <si>
    <t>少儿学围棋系列：跟着名师学围棋·快速提高修订版/新</t>
  </si>
  <si>
    <t>少年成长系列：护林员的春天/新彩插</t>
  </si>
  <si>
    <t>少年读古诗词.感念亲情故乡</t>
  </si>
  <si>
    <t>少年读古诗词.游历风景名胜</t>
  </si>
  <si>
    <t>少年科学文库·世界科学史漫画丛：中世纪前期的东西方科学/新</t>
  </si>
  <si>
    <t>少年科学文库·世界科学史漫画丛书：文艺复兴时期的科学/新</t>
  </si>
  <si>
    <t>少年与现代科技丛书---激光奥秘/新</t>
  </si>
  <si>
    <t>少年知本家·身边的科学：不断进化的生命修订版/新</t>
  </si>
  <si>
    <t>少年知本家·身边的科学：漫长的地貌变化修订版/新</t>
  </si>
  <si>
    <t>少年知本家·身边的科学：气象的秘密修订版/新</t>
  </si>
  <si>
    <t>少年知本家·身边的科学：走进植物王国修订版/新</t>
  </si>
  <si>
    <t>社科我们的美丽家园中国乡村振兴故事：产业兴旺篇/新四色</t>
  </si>
  <si>
    <t>社科我们的美丽家园中国乡村振兴故事：生活富裕篇/新四色</t>
  </si>
  <si>
    <t>社科象棋战术解析系列：象棋布局战术技巧修订版塑封/新</t>
  </si>
  <si>
    <t>社科象棋战术解析系列：象棋实战中的杀法与战术修订版塑封/新</t>
  </si>
  <si>
    <t>社科象棋战术解析系列：象棋实战中的战术精华修订版塑封/新</t>
  </si>
  <si>
    <t>社科象棋战术解析系列：象棋战术中的致命打击修订版塑封/新</t>
  </si>
  <si>
    <t>社科招招狠象棋全攻略破解系列：流行布局修订版塑封/新</t>
  </si>
  <si>
    <t>社科招招狠象棋全攻略破解系列：战术妙招修订版塑封/新</t>
  </si>
  <si>
    <t>身心灵魔力书系.情感丛书--魔力·霓为衣兮风为马</t>
  </si>
  <si>
    <t>身心灵魔力书系.情感丛书--情商·乱云飞渡仍从容</t>
  </si>
  <si>
    <t>身心灵魔力书系.情感丛书--注意力·不闻雷霆之震惊</t>
  </si>
  <si>
    <t>身心灵魔力书系·灵魂丛书---亲情力·可怜天下父母心</t>
  </si>
  <si>
    <t>神奇猪狭4-兵马俑消失之谜</t>
  </si>
  <si>
    <t>神州探月新</t>
  </si>
  <si>
    <t>生命教育丛书：成长的烦恼新</t>
  </si>
  <si>
    <t>生命教育丛书：亲近自然新</t>
  </si>
  <si>
    <t>生命教育丛书：青少年视力保护新</t>
  </si>
  <si>
    <t>生命教育丛书：人身安全与生命自护新</t>
  </si>
  <si>
    <t>生命教育丛书：生理卫生与健康新</t>
  </si>
  <si>
    <t>生命教育丛书：生命的价值和意义新</t>
  </si>
  <si>
    <t>生命教育丛书：珍爱生命学会感恩新</t>
  </si>
  <si>
    <t>生物科学丛书：动物知识档案四色</t>
  </si>
  <si>
    <t>生物科学丛书：植物知识集锦四色</t>
  </si>
  <si>
    <t>时代印记：寻找比尔·盖茨</t>
  </si>
  <si>
    <t>时代印记：寻找成吉思汗</t>
  </si>
  <si>
    <t>时代印记：寻找雷锋</t>
  </si>
  <si>
    <t>时代印记---寻找爱迪生/新</t>
  </si>
  <si>
    <t>时代印记---寻找安徒生/新</t>
  </si>
  <si>
    <t>时代印记——寻找贝多芬</t>
  </si>
  <si>
    <t>时代印记---寻找曹雪芹/新</t>
  </si>
  <si>
    <t>时代印记——寻找达尔文</t>
  </si>
  <si>
    <t>时代印记——寻找达芬奇</t>
  </si>
  <si>
    <t>时代印记---寻找杜甫/新</t>
  </si>
  <si>
    <t>时代印记——寻找弗洛伊德</t>
  </si>
  <si>
    <t>时代印记---寻找富兰克林/新</t>
  </si>
  <si>
    <t>时代印记---寻找甘地/新</t>
  </si>
  <si>
    <t>时代印记---寻找哥伦布/新</t>
  </si>
  <si>
    <t>时代印记---寻找韩信/新</t>
  </si>
  <si>
    <t>时代印记---寻找亨利福特/新</t>
  </si>
  <si>
    <t>时代印记---寻找华盛顿/新</t>
  </si>
  <si>
    <t>时代印记---寻找居里夫人/新</t>
  </si>
  <si>
    <t>时代印记---寻找康熙/新</t>
  </si>
  <si>
    <t>时代印记---寻找李时珍/新</t>
  </si>
  <si>
    <t>时代印记——寻找李世民</t>
  </si>
  <si>
    <t>时代印记——寻找林肯</t>
  </si>
  <si>
    <t>时代印记---寻找林则徐/新</t>
  </si>
  <si>
    <t>时代印记---寻找马克思/新</t>
  </si>
  <si>
    <t>时代印记——寻找拿破仑</t>
  </si>
  <si>
    <t>时代印记——寻找秦始皇</t>
  </si>
  <si>
    <t>时代印记——寻找屈原</t>
  </si>
  <si>
    <t>时代印记——寻找莎士比亚</t>
  </si>
  <si>
    <t>时代印记---寻找苏轼/新</t>
  </si>
  <si>
    <t>时代印记——寻找朱元璋</t>
  </si>
  <si>
    <t>时代印记——寻找卓别林</t>
  </si>
  <si>
    <t>世界五千年科技故事丛书：控制论之父：诺伯特.维纳的故事/新</t>
  </si>
  <si>
    <t>双色经典阅读文库---胡适经典作品集/新</t>
  </si>
  <si>
    <t>双色经典阅读文库---梁启超经典作品集/新</t>
  </si>
  <si>
    <t>双色经典阅读文库---王国维经典作品集/新</t>
  </si>
  <si>
    <t>双色林徽因经典作品集</t>
  </si>
  <si>
    <t>双色青少年安全知识丛书：青少年健康安全知识</t>
  </si>
  <si>
    <t>双色青少年经典阅读短篇小说系列：野性的呼唤</t>
  </si>
  <si>
    <t>双色青少年经典阅读国学系列：鬼谷子</t>
  </si>
  <si>
    <t>双色青少年经典阅读国学系列：围炉夜话</t>
  </si>
  <si>
    <t>双色青少年经典阅读国学系列：幽梦影</t>
  </si>
  <si>
    <t>双色青少年经典阅读国学系列：中庸</t>
  </si>
  <si>
    <t>双色青少年经典阅读航海系列：机器岛</t>
  </si>
  <si>
    <t>双色青少年经典阅读历险系列：吹牛大王历险记</t>
  </si>
  <si>
    <t>双色青少年经典阅读奇遇系列：苦儿流浪记</t>
  </si>
  <si>
    <t>双色青少年经典阅读奇遇系列：木偶奇遇记</t>
  </si>
  <si>
    <t>双色青少年经典阅读诗歌·散文·剧本：哈姆莱特</t>
  </si>
  <si>
    <t>双色青少年经典阅读中外故事系列：外国历史故事</t>
  </si>
  <si>
    <t>双色青少年经典阅读中外故事系列：外国民间故事</t>
  </si>
  <si>
    <t>双色青少年经典阅读中外故事系列：外国神话故事</t>
  </si>
  <si>
    <t>双色青少年经典阅读中外故事系列：中国历史故事</t>
  </si>
  <si>
    <t>双色青少年经典阅读中外故事系列：中国民间故事</t>
  </si>
  <si>
    <t>双色青少年经典阅读中外故事系列：中国神话故事</t>
  </si>
  <si>
    <t>双色青少年经典阅读中外故事系列：中华成语故事</t>
  </si>
  <si>
    <t>双色青少年经典阅读综合：捣蛋鬼日记</t>
  </si>
  <si>
    <t>双色人类文明的足迹---人类在地理上的疑问/新</t>
  </si>
  <si>
    <t>双色物理能量转换世世界——奇妙的力与运动/新</t>
  </si>
  <si>
    <t>双色与文学名家对话：界桩/新</t>
  </si>
  <si>
    <t>双色与文学名家对话：面对世界举杯/新</t>
  </si>
  <si>
    <t>双色与文学名家对话：青春的边沿/新</t>
  </si>
  <si>
    <t>双色与文学名家对话：幸福的关键词/新</t>
  </si>
  <si>
    <t>双色与文学名家对话：寻找舟的孩子/新</t>
  </si>
  <si>
    <t>双色与文学名家对话：一路走来/新</t>
  </si>
  <si>
    <t>双色自然传奇丛书：电的传奇</t>
  </si>
  <si>
    <t>双色自然传奇丛书：风的传奇</t>
  </si>
  <si>
    <t>双色自然传奇丛书：光的传奇</t>
  </si>
  <si>
    <t>双色自然传奇丛书：火的传奇</t>
  </si>
  <si>
    <t>双色自然传奇丛书：金的传奇</t>
  </si>
  <si>
    <t>双色自然传奇丛书：气的传奇</t>
  </si>
  <si>
    <t>双色自然传奇丛书：声的传奇</t>
  </si>
  <si>
    <t>双色自然传奇丛书：水的传奇</t>
  </si>
  <si>
    <t>双色自然传奇丛书：土的传奇</t>
  </si>
  <si>
    <t>双色自然传奇丛书：雪的传奇</t>
  </si>
  <si>
    <t>说话的艺术：如何把话说得滴水不漏/新</t>
  </si>
  <si>
    <t>四色《弟子规》国学今读现代德育故事泛爱众篇——傻蛋QQ比</t>
  </si>
  <si>
    <t>四色《弟子规》国学今读现代德育故事泛爱众篇——邪了门的好运气</t>
  </si>
  <si>
    <t>四色《弟子规》国学今读现代德育故事谨篇——“天”字号的大品牌</t>
  </si>
  <si>
    <t>四色《弟子规》国学今读现代德育故事谨篇——冒冒失失的大衰鬼</t>
  </si>
  <si>
    <t>四色《弟子规》国学今读现代德育故事谨篇——想要长大的小屁孩</t>
  </si>
  <si>
    <t>四色《弟子规》国学今读现代德育故事谨篇——真正的邋遢大王</t>
  </si>
  <si>
    <t>四色《弟子规》国学今读现代德育故事亲仁篇——事关人命的举手之劳</t>
  </si>
  <si>
    <t>四色《弟子规》国学今读现代德育故事悌篇——被儿童版MP3牵走的鼻子</t>
  </si>
  <si>
    <t>四色《弟子规》国学今读现代德育故事悌篇——一百只童子鸡</t>
  </si>
  <si>
    <t>四色《弟子规》国学今读现代德育故事孝篇——地下超级大富翁</t>
  </si>
  <si>
    <t>四色《弟子规》国学今读现代德育故事孝篇——梦中偷鸡大魔咒</t>
  </si>
  <si>
    <t>四色《弟子规》国学今读现代德育故事孝篇——最抠门的小气鬼</t>
  </si>
  <si>
    <t>四色《弟子规》国学今读现代德育故事信篇——不能说的大秘密</t>
  </si>
  <si>
    <t>四色《弟子规》国学今读现代德育故事信篇——恐怖的鬼鸟屋</t>
  </si>
  <si>
    <t>四色《弟子规》国学今读现代德育故事信篇——人鱼诱上钩</t>
  </si>
  <si>
    <t>四色《弟子规》国学今读现代德育故事学文篇——多米诺骨牌式的倒霉事</t>
  </si>
  <si>
    <t>四色《弟子规》国学今读现代德育故事学文篇——会变聪明的定心丸</t>
  </si>
  <si>
    <t>四色360度全景探秘---最不可思议的四大文明古国/新</t>
  </si>
  <si>
    <t>四色冰波温暖系列：孤独的小螃蟹</t>
  </si>
  <si>
    <t>四色博雅小书院——把耳朵叫醒：音乐</t>
  </si>
  <si>
    <t>四色博雅小书院——博物馆奇妙夜</t>
  </si>
  <si>
    <t>四色博雅小书院——城市的诉说</t>
  </si>
  <si>
    <t>四色博雅小书院——金字塔的“味道”</t>
  </si>
  <si>
    <t>四色陈培伦国画山水</t>
  </si>
  <si>
    <t>四色儿童职业启蒙百科——长大后我要做什么：文化公众人物</t>
  </si>
  <si>
    <t>四色非童小可——爆米花与巧克力</t>
  </si>
  <si>
    <t>四色非童小可——伯乐自荐</t>
  </si>
  <si>
    <t>四色非童小可——仓颉之舞</t>
  </si>
  <si>
    <t>四色非童小可——穿越的板兔</t>
  </si>
  <si>
    <t>四色非童小可——刺猬、大象与葵花</t>
  </si>
  <si>
    <t>四色非童小可——从不马虎的缝叶莺</t>
  </si>
  <si>
    <t>四色非童小可——等馅饼的懒汉</t>
  </si>
  <si>
    <t>四色非童小可——二十三片柳叶</t>
  </si>
  <si>
    <t>四色非童小可——狗嘴里的象牙</t>
  </si>
  <si>
    <t>四色非童小可——寒号鸟与白头翁</t>
  </si>
  <si>
    <t>四色非童小可——猴子学算术</t>
  </si>
  <si>
    <t>四色非童小可——猴子捉猎人</t>
  </si>
  <si>
    <t>四色非童小可——花狸猫与狮毛狗</t>
  </si>
  <si>
    <t>四色非童小可——爬出井口的青蛙</t>
  </si>
  <si>
    <t>四色非童小可——签字笔的烦恼</t>
  </si>
  <si>
    <t>四色非童小可——闪闪的金像</t>
  </si>
  <si>
    <t>四色非童小可——失败的狮王托克</t>
  </si>
  <si>
    <t>四色非童小可——头上长树的骆驼</t>
  </si>
  <si>
    <t>四色丰富民俗文化百姓的嫁娶/新</t>
  </si>
  <si>
    <t>四色解剖大家：王清任/新</t>
  </si>
  <si>
    <t>四色科学奥妙无穷——贝壳的传说</t>
  </si>
  <si>
    <t>四色科学奥妙无穷——被实验改变的世界</t>
  </si>
  <si>
    <t>四色科学奥妙无穷——濒危动物的哀鸣</t>
  </si>
  <si>
    <t>四色科学奥妙无穷——不可不知的生物知识</t>
  </si>
  <si>
    <t>四色科学奥妙无穷——车轮上的现代化</t>
  </si>
  <si>
    <t>四色科学奥妙无穷——城市安全手册</t>
  </si>
  <si>
    <t>四色科学奥妙无穷——大自然的礼物：水与空气</t>
  </si>
  <si>
    <t>四色科学奥妙无穷——岛屿的故事</t>
  </si>
  <si>
    <t>四色科学奥妙无穷——电器小百科</t>
  </si>
  <si>
    <t>四色科学奥妙无穷——光与影的艺术</t>
  </si>
  <si>
    <t>四色科学奥妙无穷——蝴蝶王国</t>
  </si>
  <si>
    <t>四色科学奥妙无穷——环保大揭秘</t>
  </si>
  <si>
    <t>四色科学奥妙无穷——货币集结号</t>
  </si>
  <si>
    <t>四色科学奥妙无穷——流动的时间</t>
  </si>
  <si>
    <t>四色科学奥妙无穷——魔术世界的魔法秀</t>
  </si>
  <si>
    <t>四色科学奥妙无穷——墨与砚</t>
  </si>
  <si>
    <t>四色科学奥妙无穷——棋奕人生</t>
  </si>
  <si>
    <t>四色科学奥妙无穷——企鹅的玻璃心</t>
  </si>
  <si>
    <t>四色科学奥妙无穷——全球平原博览</t>
  </si>
  <si>
    <t>四色科学奥妙无穷——热带雨林自由行</t>
  </si>
  <si>
    <t>四色科学奥妙无穷——身体语言大揭秘</t>
  </si>
  <si>
    <t>四色科学奥妙无穷——生活中的小情调多肉植物</t>
  </si>
  <si>
    <t>四色科学奥妙无穷——声东击西说乐器</t>
  </si>
  <si>
    <t>四色科学奥妙无穷——水箱里的主角：观赏鱼</t>
  </si>
  <si>
    <t>四色科学奥妙无穷——土地的秘密</t>
  </si>
  <si>
    <t>四色科学奥妙无穷——万物之源：太阳</t>
  </si>
  <si>
    <t>四色科学奥妙无穷——印刷改变世界</t>
  </si>
  <si>
    <t>四色科学奥妙无穷——影响世界进程的科学家</t>
  </si>
  <si>
    <t>四色科学奥妙无穷——运动无极限</t>
  </si>
  <si>
    <t>四色科学奥妙无穷——中国酒文化探秘</t>
  </si>
  <si>
    <t>四色科学手拉手——机器壁虎</t>
  </si>
  <si>
    <t>四色科学万象城——大地的表情</t>
  </si>
  <si>
    <t>四色励志成才小书系——我是小小礼仪家</t>
  </si>
  <si>
    <t>四色励志成才小书系——我是小小生活家</t>
  </si>
  <si>
    <t>四色趣味手绘儿童百科全书——从远古走来的文明遗珠注音版</t>
  </si>
  <si>
    <t>四色趣味手绘儿童百科全书——地球上的那些怪房子注音版</t>
  </si>
  <si>
    <t>四色趣味手绘儿童百科全书——跟你说也说不清的历史谜团注音版</t>
  </si>
  <si>
    <t>四色趣味手绘儿童百科全书——听“金翅鸟”讲国宝的故事注音版</t>
  </si>
  <si>
    <t>四色趣味手绘儿童百科全书——我说玛雅人是“外星移民”你信吗？注音版</t>
  </si>
  <si>
    <t>四色趣味手绘儿童百科全书——稀奇古怪的珍稀物种注音版</t>
  </si>
  <si>
    <t>四色趣味手绘儿童百科全书——消失在历史迷雾中的古国注音版</t>
  </si>
  <si>
    <t>四色趣味手绘儿童百科全书——战争，可不是孙悟空打小妖精注音版</t>
  </si>
  <si>
    <t>四色趣味手绘儿童百科全书——震撼世界的恐怖灾难注音版</t>
  </si>
  <si>
    <t>四色世界经典童话小说书系--阿拉丁</t>
  </si>
  <si>
    <t>四色世界经典童话小说书系--阿里巴巴</t>
  </si>
  <si>
    <t>四色世界经典童话小说书系--不老王子</t>
  </si>
  <si>
    <t>四色世界经典童话小说书系--达玛寻亲记</t>
  </si>
  <si>
    <t>四色世界经典童话小说书系--杜立德医生</t>
  </si>
  <si>
    <t>四色世界经典童话小说书系--会飞的木马</t>
  </si>
  <si>
    <t>四色世界经典童话小说书系--救命的苹果</t>
  </si>
  <si>
    <t>四色世界经典童话小说书系--吝啬的富商</t>
  </si>
  <si>
    <t>四色世界经典童话小说书系--帽子戏法</t>
  </si>
  <si>
    <t>四色世界经典童话小说书系--篾匠</t>
  </si>
  <si>
    <t>四色世界经典童话小说书系--魔宫</t>
  </si>
  <si>
    <t>四色世界经典童话小说书系--魔鸟</t>
  </si>
  <si>
    <t>四色世界经典童话小说书系--纳尼亚传奇</t>
  </si>
  <si>
    <t>四色世界经典童话小说书系--尼尔斯骑鹅历险记</t>
  </si>
  <si>
    <t>四色世界经典童话小说书系--商人与魔鬼</t>
  </si>
  <si>
    <t>四色世界经典童话小说书系--神奇的药水</t>
  </si>
  <si>
    <t>四色世界经典童话小说书系--数萝卜的山神</t>
  </si>
  <si>
    <t>四色世界经典童话小说书系--双星王子</t>
  </si>
  <si>
    <t>四色世界经典童话小说书系--兔子的手段</t>
  </si>
  <si>
    <t>四色世界经典童话小说书系--小马拉的传奇</t>
  </si>
  <si>
    <t>四色世界经典童话小说书系--小蜜蜂奇遇记</t>
  </si>
  <si>
    <t>四色世界经典童话小说书系--小男孩儿里科</t>
  </si>
  <si>
    <t>四色世界经典童话小说书系--小王子</t>
  </si>
  <si>
    <t>四色世界经典童话小说书系--野性的召唤</t>
  </si>
  <si>
    <t>四色世界经典童话小说书系--一百块金币</t>
  </si>
  <si>
    <t>四色世界经典童话小说书系--伊凡的本事</t>
  </si>
  <si>
    <t>四色世界经典童话小说书系--渔夫和金鱼</t>
  </si>
  <si>
    <t>四色世界经典童话小说书系--愚蠢的家伙</t>
  </si>
  <si>
    <t>四色台湾大奖好性格童话故事--吹破牛皮的阿迪拼音</t>
  </si>
  <si>
    <t>四色太空第一课：探索外地生命</t>
  </si>
  <si>
    <t>四色太空第一课：宇宙探秘</t>
  </si>
  <si>
    <t>四色童阅读·同成长·世界儿童文学精选--农夫与魔鬼注音</t>
  </si>
  <si>
    <t>四色图书角快乐阅读、漂流书系-身心健康伴成长：不生气拼音</t>
  </si>
  <si>
    <t>四色小笨熊动漫：超级疯狂阅读系列——揭秘光怪陆离的奇闻异事</t>
  </si>
  <si>
    <t>四色小笨熊动漫：超级疯狂阅读系列——探寻沧海桑田的时代变革</t>
  </si>
  <si>
    <t>四色小笨熊动漫：恐龙大追踪——飞行霸主：称霸天空的翼手龙</t>
  </si>
  <si>
    <t>四色小笨熊动漫：恐龙大追踪——冠军争霸：短跑冠军美颌龙</t>
  </si>
  <si>
    <t>四色小笨熊动漫：恐龙大追踪——生死追逐：迅捷而又聪明的恐爪龙</t>
  </si>
  <si>
    <t>四色小笨熊动漫：奇趣百科大揭秘——动物的生存智慧</t>
  </si>
  <si>
    <t>四色小笨熊动漫：赢在最强大脑——看看谁的反应快</t>
  </si>
  <si>
    <t>四色小笨熊动漫：智慧魔方大挑战——甩掉糊涂虫的帽子</t>
  </si>
  <si>
    <t>四色小笨熊动漫：智慧魔方大挑战——永不脱发的秘密注音版</t>
  </si>
  <si>
    <t>四色学科学魅力大探索·科学成果展台——武器：揭开神秘的面纱</t>
  </si>
  <si>
    <t>四色学科学魅力大探索·破译密码解读——古堡：千年古堡的重现</t>
  </si>
  <si>
    <t>四色阳光姐姐校园小密探：雪山上的宝物</t>
  </si>
  <si>
    <t>四色赢在最强大脑——天才宝贝转转转</t>
  </si>
  <si>
    <t>四色影响中国人的十大汉字---义/新</t>
  </si>
  <si>
    <t>四色影响中国人的十大汉字---智/新</t>
  </si>
  <si>
    <t>四色优秀孩子素质教育培养——成就孩子一生的50个细节</t>
  </si>
  <si>
    <t>四色邮票百科科普馆---花卉植物/新</t>
  </si>
  <si>
    <t>四色邮票百科科普馆---名胜古迹1/新</t>
  </si>
  <si>
    <t>四色邮票百科科普馆---名胜古迹2/新</t>
  </si>
  <si>
    <t>四色邮票百科科普馆---文学与生肖/新</t>
  </si>
  <si>
    <t>四色邮票百科科普馆---艺术瑰宝1/新</t>
  </si>
  <si>
    <t>四色邮票百科科普馆---艺术瑰宝2/新</t>
  </si>
  <si>
    <t>四色语文新课程标准必读·导读版--尼尔斯骑鹅旅行记</t>
  </si>
  <si>
    <t>四色越读越聪明书系---让男孩更聪明的62个智慧故事/新</t>
  </si>
  <si>
    <t>四色越读越聪明书系---让女孩热爱学习的62个故事/新</t>
  </si>
  <si>
    <t>四色越读越聪明书系---让女孩拥有良好习惯的62个故事/新</t>
  </si>
  <si>
    <t>四色越读越聪明书系---让女孩拥有美好性格的62个故事/新</t>
  </si>
  <si>
    <t>四色中国儿童百科全书·动物植物</t>
  </si>
  <si>
    <t>四色中国儿童百科全书——军事体育</t>
  </si>
  <si>
    <t>四色中国文化百科·千古汉语——文论：文学评论经典</t>
  </si>
  <si>
    <t>四色中国文化百科·壮丽河山——奇山：佛教道教名山</t>
  </si>
  <si>
    <t>四色中华精神家园博大文学小说源流：小说历史与艺术特色/新</t>
  </si>
  <si>
    <t>四色中华精神家园东部风情吴越人家：吴越文化特色与形态/新</t>
  </si>
  <si>
    <t>四色中华精神家园古建之魂千古祭庙：历代帝王庙与名臣庙/新</t>
  </si>
  <si>
    <t>四色中华精神家园历史长河交通巡礼：历代交通与水陆运输/新</t>
  </si>
  <si>
    <t>四色中华精神家园中部之魂地方显学：徽州文化特色与形态/新</t>
  </si>
  <si>
    <t>四色注音国学经典读本---成语接龙/新</t>
  </si>
  <si>
    <t>四色注音国学经典读本---论语/新</t>
  </si>
  <si>
    <t>四色注音国学经典读本---千字文/新</t>
  </si>
  <si>
    <t>四色注音国学经典读本---声律启蒙/新</t>
  </si>
  <si>
    <t>四色注音国学经典读本---增广贤文/新</t>
  </si>
  <si>
    <t>四色注音恐龙故事大王---地震龙大个子/新</t>
  </si>
  <si>
    <t>四色注音恐龙故事大王---棘龙爱吃鱼/新</t>
  </si>
  <si>
    <t>四色注音恐龙故事大王---甲龙守护星/新</t>
  </si>
  <si>
    <t>四色注音恐龙故事大王---三角龙不顶角/新</t>
  </si>
  <si>
    <t>四色注音恐龙故事大王---鲨齿龙笨笨/新</t>
  </si>
  <si>
    <t>四色注音恐龙故事大王---特暴龙发脾气/新</t>
  </si>
  <si>
    <t>四色注音少年读国学--百家姓</t>
  </si>
  <si>
    <t>四色注音少年读国学--弟子规</t>
  </si>
  <si>
    <t>四色注音少年读国学--孟子</t>
  </si>
  <si>
    <t>四色注音少年读国学--千字文</t>
  </si>
  <si>
    <t>四色注音少年读国学--三字经</t>
  </si>
  <si>
    <t>四色注音少年读国学--声律启蒙</t>
  </si>
  <si>
    <t>四色注音少年读国学--诗经</t>
  </si>
  <si>
    <t>四色注音少年读国学--增广贤文</t>
  </si>
  <si>
    <t>塑封别给人生设限/新</t>
  </si>
  <si>
    <t>塑封彩图注音小悦读--爱猜谜语</t>
  </si>
  <si>
    <t>塑封彩图注音小悦读--世界的小秘密</t>
  </si>
  <si>
    <t>塑封彩图注音小悦读--思维导图诗经我会读</t>
  </si>
  <si>
    <t>塑封国学经典巨著--老子</t>
  </si>
  <si>
    <t>塑封国学经典巨著--隋唐演义</t>
  </si>
  <si>
    <t>塑封国学经典巨著--孙子兵法：三十六计</t>
  </si>
  <si>
    <t>塑封国学经典巨著--阅微草堂笔记</t>
  </si>
  <si>
    <t>塑封好好说话：把话说到孩子心里去/新</t>
  </si>
  <si>
    <t>塑封经管励志---别让未来的你，后悔现在的自己/新</t>
  </si>
  <si>
    <t>塑封经管励志---锻炼孩子成长的内心世界/新</t>
  </si>
  <si>
    <t>塑封经管励志---所有失去的，都会以另一种方式给你收获/新</t>
  </si>
  <si>
    <t>塑封绝谷猞猁·紫色的猫</t>
  </si>
  <si>
    <t>塑封可以平凡，绝不平庸/新</t>
  </si>
  <si>
    <t>塑封逻辑说服力/新</t>
  </si>
  <si>
    <t>塑封漫画《素书》四色</t>
  </si>
  <si>
    <t>塑封没有教不好的孩子，只有不会教的父母/汕头大学</t>
  </si>
  <si>
    <t>塑封你不努力谁也给不了你想要的生活团结</t>
  </si>
  <si>
    <t>塑封逆袭人生谁的一生不跌宕起伏/新</t>
  </si>
  <si>
    <t>塑封强者赢定的艺术/新</t>
  </si>
  <si>
    <t>塑封青少年心理护航手册</t>
  </si>
  <si>
    <t>塑封邱华栋文集·中篇小说---手上的星光</t>
  </si>
  <si>
    <t>塑封邱华栋文集·中篇小说---西北偏北</t>
  </si>
  <si>
    <t>塑封如何说，孩子才会听；怎样听，孩子才会说/汕头大学</t>
  </si>
  <si>
    <t>塑封社科象棋短局杀法系列：象棋超短局杀法赏析修订版</t>
  </si>
  <si>
    <t>塑封生活需要仪式感A/新</t>
  </si>
  <si>
    <t>塑封双色小学生喜爱的英语歌曲</t>
  </si>
  <si>
    <t>塑封四色孩子你在为自己努力</t>
  </si>
  <si>
    <t>塑封四色夸孩子越夸越优秀</t>
  </si>
  <si>
    <t>塑封四色漫画道德与法治启蒙漫画版</t>
  </si>
  <si>
    <t>塑封四色漫画奇趣历史常识启蒙漫画版</t>
  </si>
  <si>
    <t>塑封四色漫画文化常识启蒙</t>
  </si>
  <si>
    <t>塑封四色漫画文学常识启蒙</t>
  </si>
  <si>
    <t>塑封四色少年读国学--大学·中庸</t>
  </si>
  <si>
    <t>塑封四色世界伟人传--白衣天使南丁格尔拼音版</t>
  </si>
  <si>
    <t>塑封四色世界伟人传--不朽的诗人莎士比亚拼音版</t>
  </si>
  <si>
    <t>塑封四色世界伟人传--大发明家爱迪生拼音版</t>
  </si>
  <si>
    <t>塑封四色世界伟人传--航海英雄哥伦布拼音版</t>
  </si>
  <si>
    <t>塑封四色世界伟人传--军事天才拿破仑拼音版</t>
  </si>
  <si>
    <t>塑封四色世界伟人传--科学的主宰牛顿拼音版</t>
  </si>
  <si>
    <t>塑封四色世界伟人传--科学巨人爱因斯坦拼音版</t>
  </si>
  <si>
    <t>塑封四色世界伟人传--美国国父华盛顿拼音版</t>
  </si>
  <si>
    <t>塑封四色世界伟人传--欧洲近代音乐之父巴赫拼音版</t>
  </si>
  <si>
    <t>塑封四色世界伟人传--伟大的乐圣贝多芬拼音版</t>
  </si>
  <si>
    <t>塑封四色世界伟人传--艺术大师毕加索拼音版</t>
  </si>
  <si>
    <t>塑封四色世界伟人传--音乐神童莫扎特拼音版</t>
  </si>
  <si>
    <t>塑封一开口就让人喜欢你/新江苏凤凰</t>
  </si>
  <si>
    <t>塑封屹立的雄狮：海明威/新</t>
  </si>
  <si>
    <t>塑封因为爱，所以幸福/新</t>
  </si>
  <si>
    <t>塑封这样给孩子定规矩：让孩子不抵触的魔性方法32开平装</t>
  </si>
  <si>
    <t>塑封中英双语阅读文库：世界上最伟大的声音·第2辑/新</t>
  </si>
  <si>
    <t>塑封中英双语阅读文库：一定要看的世界经典童话·第1辑/新</t>
  </si>
  <si>
    <t>塑封抓住敏感期，孩子更优秀/新</t>
  </si>
  <si>
    <t>塑封最强大脑---挑战大脑的侦探推理游戏/新</t>
  </si>
  <si>
    <t>塑封做更幸福的自己/新</t>
  </si>
  <si>
    <t>所有失去终将归来：智听版</t>
  </si>
  <si>
    <t>探索文库---常用成语溯源</t>
  </si>
  <si>
    <t>探索文库---第一桶金的故事</t>
  </si>
  <si>
    <t>探索文库---点燃健康成长的火种</t>
  </si>
  <si>
    <t>探索文库---感悟人生的格言</t>
  </si>
  <si>
    <t>探索文库---古诗背后的故事</t>
  </si>
  <si>
    <t>探索文库---国外环保故事</t>
  </si>
  <si>
    <t>探索文库---花看半开</t>
  </si>
  <si>
    <t>探索文库---记忆恩师</t>
  </si>
  <si>
    <t>探索文库---简单道理简单话</t>
  </si>
  <si>
    <t>探索文库---快乐成长枕边书</t>
  </si>
  <si>
    <t>探索文库---历史非史</t>
  </si>
  <si>
    <t>探索文库---联合国常识</t>
  </si>
  <si>
    <t>探索文库---名家话读书</t>
  </si>
  <si>
    <t>探索文库---名人轶事录</t>
  </si>
  <si>
    <t>探索文库---青春格言的大全</t>
  </si>
  <si>
    <t>探索文库---认识自己的价值</t>
  </si>
  <si>
    <t>探索文库---世界各地的饮食文化</t>
  </si>
  <si>
    <t>探索文库---世界著名节假日常识</t>
  </si>
  <si>
    <t>探索文库---世界著名品牌的故事</t>
  </si>
  <si>
    <t>探索文库---树立信心的100个哲理感悟</t>
  </si>
  <si>
    <t>探索文库---体味人生的快乐</t>
  </si>
  <si>
    <t>探索文库---外国经典电影故事</t>
  </si>
  <si>
    <t>探索文库---文物常识</t>
  </si>
  <si>
    <t>探索文库---幸福人生的秘诀</t>
  </si>
  <si>
    <t>探索文库---一天读完外国文学</t>
  </si>
  <si>
    <t>探索文库---永恒的处世哲学</t>
  </si>
  <si>
    <t>探索文库---友情永恒</t>
  </si>
  <si>
    <t>探索文库---元曲背后的故事</t>
  </si>
  <si>
    <t>探索文库---中国古代执法故事</t>
  </si>
  <si>
    <t>探索文库---中华传统美德故事</t>
  </si>
  <si>
    <t>探索文库---中华家训名篇</t>
  </si>
  <si>
    <t>探索文库---中外军事家的故事</t>
  </si>
  <si>
    <t>探索文库---中外美术家的故事</t>
  </si>
  <si>
    <t>探索文库---中外神话故事</t>
  </si>
  <si>
    <t>探索文库---中外影视明星的故事</t>
  </si>
  <si>
    <t>探索文库---中外著名体育明星的故事</t>
  </si>
  <si>
    <t>探索与发现奥秘：身体的秘密修订版/新</t>
  </si>
  <si>
    <t>体验阅读：穿行在历史的丛林中:体验历史</t>
  </si>
  <si>
    <t>体验阅读：每天给自己一个希望:体验生活</t>
  </si>
  <si>
    <t>体验阅读：通往太阳的路--体验风景/新</t>
  </si>
  <si>
    <t>体验阅读--点燃起信仰的明灯--体验人生</t>
  </si>
  <si>
    <t>体验阅读--向生命鞠躬--体验生物</t>
  </si>
  <si>
    <t>体验阅读--益友增添生命光彩--体验友情</t>
  </si>
  <si>
    <t>体验阅读--有一种美德叫微笑--体验社会</t>
  </si>
  <si>
    <t>体验阅读--与四季交谈--体验四季</t>
  </si>
  <si>
    <t>天天都有好故事：狐狸和山羊四色注音畅销版</t>
  </si>
  <si>
    <t>天天都有好故事：猫和老鼠的“友谊”四色注音</t>
  </si>
  <si>
    <t>天天都有好故事：神枪手小笨熊四色注音</t>
  </si>
  <si>
    <t>天天都有好故事：小李白的故事四色注音</t>
  </si>
  <si>
    <t>童话饼</t>
  </si>
  <si>
    <t>图说拉近人类距离的电话彩图版</t>
  </si>
  <si>
    <t>图说生物世界：发光蘑菇的抗议：请别叫我萤火虫·真菌类彩图版</t>
  </si>
  <si>
    <t>图说生物世界：凤尾蕨的表白：我是清洁工·蕨类植物彩图版</t>
  </si>
  <si>
    <t>图说生物世界：给我风我可以创造一个世界·被子植物彩图版</t>
  </si>
  <si>
    <t>图说生物世界：拿蛇当正餐的蛙神·两栖动物彩图版</t>
  </si>
  <si>
    <t>图说生物世界：鸟类能长四只翅膀吗·鸟类动物彩图版</t>
  </si>
  <si>
    <t>图说生物世界：俏皮可爱的紫貂·哺乳动物彩图版</t>
  </si>
  <si>
    <t>图说生物世界：蜻蜓为什么要点水·节肢动物彩图版</t>
  </si>
  <si>
    <t>图说生物世界：珊瑚藻的声明：我不是石头·藻类植物彩图版</t>
  </si>
  <si>
    <t>图说生物世界：我们的生活不能没有植物·人与植物彩图版</t>
  </si>
  <si>
    <t>图说生物世界：植物中的开路先锋·苔藓植物彩图版</t>
  </si>
  <si>
    <t>外国文学名著选编之二：高老头.羊脂球</t>
  </si>
  <si>
    <t>外国文学名著选编之一：吝啬鬼.黑郁金香</t>
  </si>
  <si>
    <t>玩转科学：解读身边的奥秘·生活中的自然知识</t>
  </si>
  <si>
    <t>玩转科学：舞起大洋深处的探戈·玩转航海</t>
  </si>
  <si>
    <t>玩转科学系列：透视翱翔蓝天的秘密·飞机中的科学</t>
  </si>
  <si>
    <t>王贵与李香香彩色</t>
  </si>
  <si>
    <t>微阅读--别在吃苦的年纪选择安逸</t>
  </si>
  <si>
    <t>微阅读--将来的你，一定会感谢现在拼命的自己</t>
  </si>
  <si>
    <t>围棋入门指南新</t>
  </si>
  <si>
    <t>未来领袖摇篮系列丛书--参谋聚集地：桑赫斯特皇家军事学院</t>
  </si>
  <si>
    <t>未来领袖摇篮系列丛书--军规制定者：西点军校</t>
  </si>
  <si>
    <t>未来领袖摇篮系列丛书--克兰韦尔军学院军事航空启明星</t>
  </si>
  <si>
    <t>未来领袖摇篮系列丛书--梦想殿堂：北京大学</t>
  </si>
  <si>
    <t>未来领袖摇篮系列丛书--民主与批判：隆德大学</t>
  </si>
  <si>
    <t>未来领袖摇篮系列丛书--闪耀的神圣：剑桥大学</t>
  </si>
  <si>
    <t>未来领袖摇篮系列丛书--为打胜杖而受训：圣西尔军校</t>
  </si>
  <si>
    <t>未来领袖摇篮系列丛书--学术航母：麦吉尔大学</t>
  </si>
  <si>
    <t>未来领袖摇篮系列丛书--英雄的母校：美国海军学院</t>
  </si>
  <si>
    <t>未来领袖摇篮系列丛书--与真理交朋友：哈佛大学</t>
  </si>
  <si>
    <t>未来领袖摇篮系列丛书--元帅在这里起航：伏龙芝军事学院</t>
  </si>
  <si>
    <t>未来领袖摇篮系列丛书--圆梦清华园：清华大学</t>
  </si>
  <si>
    <t>未来领袖摇篮系列丛书--真理是良师：牛津大学</t>
  </si>
  <si>
    <t>未来领袖摇篮系列丛书--真理与光明：耶鲁大学</t>
  </si>
  <si>
    <t>未来领袖摇篮系列丛书--智慧之光：哥伦比亚大学</t>
  </si>
  <si>
    <t>文学常识丛书：诙谐闲趣/新</t>
  </si>
  <si>
    <t>文学常识丛书：情规义劝/新</t>
  </si>
  <si>
    <t>文学常识丛书：群雄争锋/新</t>
  </si>
  <si>
    <t>文学常识丛书：人和政通/新</t>
  </si>
  <si>
    <t>文学常识丛书：诗中花/新</t>
  </si>
  <si>
    <t>文学常识丛书：诗中酒/新</t>
  </si>
  <si>
    <t>文学常识丛书：诗中鸟/新</t>
  </si>
  <si>
    <t>文学常识丛书：诗中情/新</t>
  </si>
  <si>
    <t>文学常识丛书：诗中日/新</t>
  </si>
  <si>
    <t>文学常识丛书：诗中山/新</t>
  </si>
  <si>
    <t>文学常识丛书：诗中水/新</t>
  </si>
  <si>
    <t>文学常识丛书：诗中雪/新</t>
  </si>
  <si>
    <t>文学常识丛书：诗中雨/新</t>
  </si>
  <si>
    <t>文学常识丛书：诗中月/新</t>
  </si>
  <si>
    <t>文学常识丛书：逝者如斯/新</t>
  </si>
  <si>
    <t>文学常识丛书：谈古喻今/新</t>
  </si>
  <si>
    <t>文学常识丛书：天下为公/新</t>
  </si>
  <si>
    <t>文学常识丛书：物华风清/新</t>
  </si>
  <si>
    <t>文学常识丛书：修身养性/新</t>
  </si>
  <si>
    <t>我的第一课堂科学知识课系列：图解气象的故事</t>
  </si>
  <si>
    <t>我的未来不是梦---霓夜羽裳的浪漫服装设计师/新</t>
  </si>
  <si>
    <t>我的未来不是梦---逐梦丹青画家</t>
  </si>
  <si>
    <t>我见青山/新</t>
  </si>
  <si>
    <t>我们终将孤独地长大/新双色</t>
  </si>
  <si>
    <t>无处不在的科学丛书：魔术中的原理畅销版</t>
  </si>
  <si>
    <t>无处不在的科学丛书：生活中的科学新</t>
  </si>
  <si>
    <t>无处不在的科学丛书：无处不在的数学新</t>
  </si>
  <si>
    <t>无处不在的科学丛书：游戏中的科学新</t>
  </si>
  <si>
    <t>无障碍读国学：百家姓千字文</t>
  </si>
  <si>
    <t>无障碍读国学：弟子规·名贤集</t>
  </si>
  <si>
    <t>无障碍读国学：三字经</t>
  </si>
  <si>
    <t>无障碍读国学：声律启蒙</t>
  </si>
  <si>
    <t>五彩校园文化艺术活动丛书--校园表演类活动指导手册</t>
  </si>
  <si>
    <t>五彩校园文化艺术活动丛书--校园场馆类活动指导手册</t>
  </si>
  <si>
    <t>五彩校园文化艺术活动丛书--校园歌咏类活动指导手册</t>
  </si>
  <si>
    <t>五彩校园文化艺术活动丛书--校园行为类活动指导手册</t>
  </si>
  <si>
    <t>五彩校园文化艺术活动丛书--校园环保类活动指导手册</t>
  </si>
  <si>
    <t>五彩校园文化艺术活动丛书--校园会展类活动指导手册</t>
  </si>
  <si>
    <t>五彩校园文化艺术活动丛书--校园绘画类活动指导手册</t>
  </si>
  <si>
    <t>五彩校园文化艺术活动丛书--校园健身类活动指导手册</t>
  </si>
  <si>
    <t>五彩校园文化艺术活动丛书--校园节庆类活动指导手册</t>
  </si>
  <si>
    <t>五彩校园文化艺术活动丛书--校园科普类活动指导手册</t>
  </si>
  <si>
    <t>五彩校园文化艺术活动丛书--校园口才类活动指导手册</t>
  </si>
  <si>
    <t>五彩校园文化艺术活动丛书--校园旅游类活动指导手册</t>
  </si>
  <si>
    <t>五彩校园文化艺术活动丛书--校园媒体类活动指导手册</t>
  </si>
  <si>
    <t>五彩校园文化艺术活动丛书--校园美化类活动指导手册</t>
  </si>
  <si>
    <t>五彩校园文化艺术活动丛书--校园牌技类活动指导手册</t>
  </si>
  <si>
    <t>五彩校园文化艺术活动丛书--校园棋艺类活动指导手册</t>
  </si>
  <si>
    <t>五彩校园文化艺术活动丛书--校园器乐类活动指导手册</t>
  </si>
  <si>
    <t>五彩校园文化艺术活动丛书--校园曲艺类活动指导手册</t>
  </si>
  <si>
    <t>五彩校园文化艺术活动丛书--校园收藏类活动指导手册</t>
  </si>
  <si>
    <t>五彩校园文化艺术活动丛书--校园书法类活动指导手册</t>
  </si>
  <si>
    <t>五彩校园文化艺术活动丛书--校园文化艺术活动策划指导手册</t>
  </si>
  <si>
    <t>五彩校园文化艺术活动丛书--校园文化艺术活动管理指导手册</t>
  </si>
  <si>
    <t>五彩校园文化艺术活动丛书--校园文学类活动指导手册</t>
  </si>
  <si>
    <t>五彩校园文化艺术活动丛书--校园戏剧类活动指导手册</t>
  </si>
  <si>
    <t>五彩校园文化艺术活动丛书--校园游戏类活动指导手册</t>
  </si>
  <si>
    <t>五彩校园文化艺术活动丛书--校园游艺类活动指导手册</t>
  </si>
  <si>
    <t>五彩校园文化艺术活动丛书--校园阅读类活动指导手册</t>
  </si>
  <si>
    <t>五彩校园文化艺术活动丛书--校园智力类活动指导手册</t>
  </si>
  <si>
    <t>五彩校园文化艺术活动丛书--校园主题类活动指导手册</t>
  </si>
  <si>
    <t>五子棋入门指南新</t>
  </si>
  <si>
    <t>物理能量转换世界：探索激光世界双色印刷/新</t>
  </si>
  <si>
    <t>相约名家：贴着大地行走:冰心奖获奖作家作品精选双色</t>
  </si>
  <si>
    <t>相约名家：修一个朋友要多少年:冰心奖获奖作家作品精选双色</t>
  </si>
  <si>
    <t>相约名家：寻找英雄:冰心奖获奖作家作品精选双色</t>
  </si>
  <si>
    <t>象棋入门指南新</t>
  </si>
  <si>
    <t>小笨熊动漫--超级疯狂阅读·揭秘跌宕起伏的文明之光四色</t>
  </si>
  <si>
    <t>小笨熊动漫--智慧魔方大挑战：天才第一步四色</t>
  </si>
  <si>
    <t>小读客原创童书馆036：满分仔漫画小学语文同步练1年级上册基础篇</t>
  </si>
  <si>
    <t>小读客原创童书馆038：满分仔漫画小学数学同步练1年级上册·基础篇</t>
  </si>
  <si>
    <t>小读客原创童书馆039：满分仔漫画小学数学同步练1年级上册应用篇</t>
  </si>
  <si>
    <t>小鹿斑比</t>
  </si>
  <si>
    <t>小学生必背古诗词70首注音新</t>
  </si>
  <si>
    <t>小学生必背古诗词80首注音新</t>
  </si>
  <si>
    <t>小学生校园励志系列：和坏习惯说再见</t>
  </si>
  <si>
    <t>小学英语魔法撕撕书：语法</t>
  </si>
  <si>
    <t>小学英语魔法撕撕书单词</t>
  </si>
  <si>
    <t>小学英语魔法撕撕书短语句型</t>
  </si>
  <si>
    <t>校园图书角必备藏书：名人名言大全注音/新</t>
  </si>
  <si>
    <t>校园图书角必备藏书：校园赠言/新</t>
  </si>
  <si>
    <t>校园图书角必备藏书——谜语大全拼音</t>
  </si>
  <si>
    <t>校园图书角必备藏书---小故事中的大道理成长版/新</t>
  </si>
  <si>
    <t>校园图书角必备藏书---小故事中的大道理名人版/新</t>
  </si>
  <si>
    <t>校园图书角必备藏书---小故事中的大道理男孩版/新注音</t>
  </si>
  <si>
    <t>校园图书角必备藏书---小故事中的大道理校园生活版/新</t>
  </si>
  <si>
    <t>校园图书角必备藏书---谚语大全/新注音</t>
  </si>
  <si>
    <t>校园图书角必读藏书——歇后语大全拼音</t>
  </si>
  <si>
    <t>校园幽默文学馆：黑白精灵</t>
  </si>
  <si>
    <t>校园幽默文学馆：我班的大富翁</t>
  </si>
  <si>
    <t>校园幽默文学馆：我的弟弟是外星人</t>
  </si>
  <si>
    <t>校园幽默文学馆：最后一片绿叶</t>
  </si>
  <si>
    <t>校园幽默文学馆---爬行动物梦想秀/新</t>
  </si>
  <si>
    <t>校园幽默文学馆---同一个梦想/新</t>
  </si>
  <si>
    <t>写给儿童的趣味百科全书：飞向太空注音版</t>
  </si>
  <si>
    <t>写给儿童的趣味百科全书：交通工具注音版</t>
  </si>
  <si>
    <t>写给儿童的趣味百科全书：奇趣鸟类注音版</t>
  </si>
  <si>
    <t>写给儿童的中华上下五千年2四色32开</t>
  </si>
  <si>
    <t>写给儿童的中华上下五千年3全彩图书32开</t>
  </si>
  <si>
    <t>心灵正能量绘本·自强崛起丛书:完善自我挑战人生-书写完美修养手册彩图版</t>
  </si>
  <si>
    <t>心灵正能量绘本·自强崛起丛书---和善做人慈悲济世体会仁慈的魅力心境四色/新</t>
  </si>
  <si>
    <t>心灵正能量绘本·自强崛起丛书---锦瑟流年中抓住成长细节感悟生活四色</t>
  </si>
  <si>
    <t>心灵正能量绘本·自强崛起丛书---培养耐心专注于一注意力是智慧的门户四色/新</t>
  </si>
  <si>
    <t>心灵正能量绘本·自强崛起丛书---培养无疆大爱体味完美亲情孝是一种美德四色/新</t>
  </si>
  <si>
    <t>心灵正能量绘本·自强崛起丛书---真心实意坦诚相待用真诚力广结善缘四色/新</t>
  </si>
  <si>
    <t>新版世界少年经典文学丛书---安徒生童话/新</t>
  </si>
  <si>
    <t>新版世界少年经典文学丛书---捣蛋鬼日记/新</t>
  </si>
  <si>
    <t>新经典·新阅读：道德经</t>
  </si>
  <si>
    <t>新课标·新阅读：昆虫记</t>
  </si>
  <si>
    <t>新课标·新阅读：拉·封丹寓言</t>
  </si>
  <si>
    <t>新课标·新阅读：三字经</t>
  </si>
  <si>
    <t>新课标·新阅读：小学生必背古诗词75首</t>
  </si>
  <si>
    <t>新课标必读--假如给我三天光明</t>
  </si>
  <si>
    <t>新课标小学课外阅读丛书.第二辑：格列佛游记</t>
  </si>
  <si>
    <t>新课标小学课外阅读丛书：公主童话注音版</t>
  </si>
  <si>
    <t>新课标小学课外阅读丛书：鲁滨孙漂流记注音版</t>
  </si>
  <si>
    <t>新课标小学课外阅读丛书：绿山墙的安妮注音版</t>
  </si>
  <si>
    <t>新课标小学课外阅读丛书：西游记注音版</t>
  </si>
  <si>
    <t>新课标小学生必背73首经典故事：给孩子的古诗注音版</t>
  </si>
  <si>
    <t>新时代红色经典连环画库：哥德巴赫猜想第一人陈景润/新</t>
  </si>
  <si>
    <t>新时代红色经典连环画库：革命烈士向秀丽/新</t>
  </si>
  <si>
    <t>新时代红色经典连环画库：革命先烈刘胡兰/新</t>
  </si>
  <si>
    <t>新时代红色经典连环画库：国际主义战士白求恩/新</t>
  </si>
  <si>
    <t>新时代红色经典连环画库：甲午海战邓世昌/新</t>
  </si>
  <si>
    <t>新时代红色经典连环画库：近代民主革命志士秋瑾/新</t>
  </si>
  <si>
    <t>新时代红色经典连环画库：抗日民族英雄赵一曼/新</t>
  </si>
  <si>
    <t>新时代红色经典连环画库：特级英雄黄继光/新</t>
  </si>
  <si>
    <t>新时代红色经典连环画库·中国梦：《抗联司令赵尚志》</t>
  </si>
  <si>
    <t>新时代红色经典连环画库·中国梦：赤胆忠心节振国</t>
  </si>
  <si>
    <t>新时代红色经典连环画库·中国梦：东进抗日</t>
  </si>
  <si>
    <t>新时代红色经典连环画库·中国梦：飞夺沪定桥</t>
  </si>
  <si>
    <t>新时代红色经典连环画库·中国梦：虎门销烟林则徐</t>
  </si>
  <si>
    <t>新时代红色经典连环画库·中国梦：激战狼牙山</t>
  </si>
  <si>
    <t>新时代红色经典连环画库·中国梦：金沙江畔</t>
  </si>
  <si>
    <t>新时代红色经典连环画库·中国梦：抗日名将吉鸿昌</t>
  </si>
  <si>
    <t>新时代红色经典连环画库·中国梦：抗震小英雄林浩</t>
  </si>
  <si>
    <t>新时代红色经典连环画库·中国梦：罗布泊之魂彭加木</t>
  </si>
  <si>
    <t>新时代红色经典连环画库·中国梦：毛主席的好干部焦裕禄</t>
  </si>
  <si>
    <t>新时代红色经典连环画库·中国梦：毛主席的好战士雷锋</t>
  </si>
  <si>
    <t>新时代红色经典连环画库·中国梦：全国优秀人民警察任长霞</t>
  </si>
  <si>
    <t>新时代红色经典连环画库·中国梦：特级英雄杨根思</t>
  </si>
  <si>
    <t>新时代红色经典连环画库·中国梦：献身国防现代化的模范干部苏宁</t>
  </si>
  <si>
    <t>新时代红色经典连环画库·中国梦：战斗英雄董存瑞</t>
  </si>
  <si>
    <t>新时代红色经典连环画库·中国梦：知青模范邢燕子</t>
  </si>
  <si>
    <t>新时代红色经典连环画库·中国梦：中国妇女运动的先驱向警予</t>
  </si>
  <si>
    <t>新时代红色经典连环画库·中国梦——钢铁战士麦贤得</t>
  </si>
  <si>
    <t>新时代红色经典连环画库·中国梦——国际主义战士罗盛教</t>
  </si>
  <si>
    <t>新时代红色经典连环画库·中国梦——鞠躬尽瘁只为人民的大山女儿王瑛</t>
  </si>
  <si>
    <t>新时代红色经典连环画库·中国梦——烈火中永生的邱少云</t>
  </si>
  <si>
    <t>新时代红色经典连环画库·中国梦——试飞英雄李中华</t>
  </si>
  <si>
    <t>新时代红色经典连环画库·中国梦——铁人王进喜</t>
  </si>
  <si>
    <t>新时代红色经典连环画库·中国梦——直罗之战</t>
  </si>
  <si>
    <t>新时代红色经典连环画库·中国梦——中国第一金容国团</t>
  </si>
  <si>
    <t>新时代红色经典连环画库·中国梦——中国航空发动机之父吴大观</t>
  </si>
  <si>
    <t>新世纪青少年艺术素质培养丛书：实用笛子基础与入门新</t>
  </si>
  <si>
    <t>新世纪青少年艺术素质培养丛书：实用隶书基础与入门畅销版</t>
  </si>
  <si>
    <t>新世纪青少年艺术素质培养丛书：实用摄像基础与入门新</t>
  </si>
  <si>
    <t>新说山海经:古国卷</t>
  </si>
  <si>
    <t>新童话故事选-变臭的萝卜</t>
  </si>
  <si>
    <t>新童话故事选-龟大伯卖缸</t>
  </si>
  <si>
    <t>新童话故事选-狐狸的痛</t>
  </si>
  <si>
    <t>新童话故事选-蝴蝶泉边的蝴蝶会</t>
  </si>
  <si>
    <t>新童话故事选-黄鼠狼的冤案</t>
  </si>
  <si>
    <t>新童话故事选-老鼠西克的奇遇</t>
  </si>
  <si>
    <t>新童话故事选-想变老虎的兔子</t>
  </si>
  <si>
    <t>新童话故事选-一只乡村老鼠的传奇经历</t>
  </si>
  <si>
    <t>新童话故事选-月牙泉的天马</t>
  </si>
  <si>
    <t>新童话故事选-长胡子的松树</t>
  </si>
  <si>
    <t>学科学魅力大探索-冰川：千万年厚厚积雪四色</t>
  </si>
  <si>
    <t>学科学魅力大探索-大山：地球的坚实骨骼四色</t>
  </si>
  <si>
    <t>学科学魅力大探索-地理:地球的全面勘测四色</t>
  </si>
  <si>
    <t>学科学魅力大探索-地理：与地球一起共舞四色</t>
  </si>
  <si>
    <t>学科学魅力大探索-洞穴：深邃的探险之路四色</t>
  </si>
  <si>
    <t>学科学魅力大探索-发明：万物的发现之源四色</t>
  </si>
  <si>
    <t>学科学魅力大探索-古迹：还原古迹的真相四色</t>
  </si>
  <si>
    <t>学科学魅力大探索-古墓：打开古墓的机关四色</t>
  </si>
  <si>
    <t>学科学魅力大探索-河流：大地的滚滚动脉四色</t>
  </si>
  <si>
    <t>学科学魅力大探索-湖泊：自然佩戴的明珠四色</t>
  </si>
  <si>
    <t>学科学魅力大探索-科技：科技成果大展览四色</t>
  </si>
  <si>
    <t>学科学魅力大探索-科学：日新月异的推手四色</t>
  </si>
  <si>
    <t>学科学魅力大探索-名胜：从古到今看名胜四色</t>
  </si>
  <si>
    <t>学科学魅力大探索-前沿：科学发展最高点四色</t>
  </si>
  <si>
    <t>学科学魅力大探索-森林：一棵树的大梦想四色</t>
  </si>
  <si>
    <t>学科学魅力大探索-生物：小生物的大发展四色</t>
  </si>
  <si>
    <t>学科学魅力大探索-数学：跟着数学成长大四色</t>
  </si>
  <si>
    <t>学科学魅力大探索-探险：探险家的大冒险四色</t>
  </si>
  <si>
    <t>学科学魅力大探索-天气：喜怒无常的天气四色</t>
  </si>
  <si>
    <t>学科学魅力大探索-物种：越来越多的物种四色</t>
  </si>
  <si>
    <t>学科学魅力大探索-医疗：手术台前的革命四色</t>
  </si>
  <si>
    <t>学科学魅力大探索-灾害：疯狂的自然灾害四色</t>
  </si>
  <si>
    <t>学科学魅力大探索-植物：植物的最新通报四色</t>
  </si>
  <si>
    <t>学科学魅力大探索-植物:植物天地大全解四色</t>
  </si>
  <si>
    <t>学生版趣味书系列·学生趣味科学书四色/新</t>
  </si>
  <si>
    <t>学生版趣味书系列·学生趣味数学书四色/新</t>
  </si>
  <si>
    <t>学生版趣味书系列·学生趣味作文书四色/新</t>
  </si>
  <si>
    <t>学生必读的百科全书注音/新</t>
  </si>
  <si>
    <t>学生必知的十万个为什么/新</t>
  </si>
  <si>
    <t>学生课外拓展阅读--绿山墙的安妮塑封</t>
  </si>
  <si>
    <t>学生励志名人馆：名家名流：用行动感动世界/新四色</t>
  </si>
  <si>
    <t>学生励志名人馆：文坛泰斗：用文字触动灵魂/新四色</t>
  </si>
  <si>
    <t>学生迫切需要解答的问题：学生劳动锻炼中的108个怎么办新</t>
  </si>
  <si>
    <t>学习的格局：培养孩子自主学习力的46个细节塑封</t>
  </si>
  <si>
    <t>学习雷锋好榜样丛书：雷锋故事/新</t>
  </si>
  <si>
    <t>学习雷锋好榜样丛书：雷锋精神/新</t>
  </si>
  <si>
    <t>学习小博士：难倒大人的语文题</t>
  </si>
  <si>
    <t>谚语大全新</t>
  </si>
  <si>
    <t>阳光教育必读书系：神奇的太阳系新</t>
  </si>
  <si>
    <t>阳光快乐体育：青春时尚运动·轮滑·滑板·校园青春体育舞新</t>
  </si>
  <si>
    <t>阳光快乐体育：运动之母·径赛新</t>
  </si>
  <si>
    <t>阳光快乐体育：运动之母·田赛新</t>
  </si>
  <si>
    <t>一本教育孩子与小伙伴和谐共处的启蒙读物：儿童社交能力养成课</t>
  </si>
  <si>
    <t>一起长大的约定/新四色</t>
  </si>
  <si>
    <t>一千零一夜</t>
  </si>
  <si>
    <t>伊索寓言</t>
  </si>
  <si>
    <t>咦，被发现了呢2-可爱的你漫画</t>
  </si>
  <si>
    <t>异国的芬芳：高龙芭</t>
  </si>
  <si>
    <t>意林淑女文学馆.短篇小说：现在是女生时代.7.女孩，你最珍贵</t>
  </si>
  <si>
    <t>意林淑女文学馆.儿童小说：海底人秘传4.深海鲸王镇</t>
  </si>
  <si>
    <t>意林淑女文学馆.儿童小说：花与守梦人7.海公主的祝福</t>
  </si>
  <si>
    <t>意林淑女文学馆.儿童小说：平阳公主.解琳琅贰</t>
  </si>
  <si>
    <t>意林淑女文学馆.儿童小说：时空的角落②.寻雪与迷失之城</t>
  </si>
  <si>
    <t>影响孩子一生的故事系列：中国名人故事四色注音畅销版</t>
  </si>
  <si>
    <t>影响孩子一生的故事系列：中国最著名的神话故事四色注音畅销版</t>
  </si>
  <si>
    <t>影响孩子一生的故事系列：中外寓言故事四色注音畅销版</t>
  </si>
  <si>
    <t>影响女孩一生的故事系列：经典童话四色注音畅销版</t>
  </si>
  <si>
    <t>应知应会课外系列丛书：学生复习与考试的技巧畅销版</t>
  </si>
  <si>
    <t>应知应会课外系列丛书：学习习惯该如何培养畅销版</t>
  </si>
  <si>
    <t>应知应会课外系列丛书：中小学生工具书的正确使用修订版/新</t>
  </si>
  <si>
    <t>永恒的华夏史诗丛书：纪念馆</t>
  </si>
  <si>
    <t>永恒的华夏史诗丛书：纪念陵园</t>
  </si>
  <si>
    <t>永恒的华夏史诗丛书：纪念像</t>
  </si>
  <si>
    <t>优秀学生必读必知丛书---学生必读的好句好段/新</t>
  </si>
  <si>
    <t>优秀学生必读必知丛书---学生必读的经典故事/新注音</t>
  </si>
  <si>
    <t>优秀学生必读必知丛书---学生必读的中华上下五千年/新</t>
  </si>
  <si>
    <t>优秀学生必读必知丛书--学生必读的中外名人故事注音</t>
  </si>
  <si>
    <t>优秀学生必读必知丛书---学生必知的安全自救知识/新注音</t>
  </si>
  <si>
    <t>优秀学生必读必知丛书---学生必知的奥秘奇闻/新</t>
  </si>
  <si>
    <t>优秀学生必读必知丛书---学生必知的世界未解之谜/新</t>
  </si>
  <si>
    <t>邮票百科科普馆：动物百科彩图版</t>
  </si>
  <si>
    <t>有意思的大语文:有意思的经典童书</t>
  </si>
  <si>
    <t>有意思的大语文:有意思的经典童书下</t>
  </si>
  <si>
    <t>语文新课标必备丛书--城南旧事</t>
  </si>
  <si>
    <t>语文新课标必备丛书--绿野仙踪</t>
  </si>
  <si>
    <t>语文新课标必备丛书--秘密花园</t>
  </si>
  <si>
    <t>语文新课程标准必读·导读版--爱丽丝漫游奇境记</t>
  </si>
  <si>
    <t>语文新课程标准必读·导读版--汤姆·索亚历险记</t>
  </si>
  <si>
    <t>语文阅读必备丛书--巴黎圣母院</t>
  </si>
  <si>
    <t>语文阅读必备丛书--福尔摩斯</t>
  </si>
  <si>
    <t>语文阅读必备丛书--格林童话</t>
  </si>
  <si>
    <t>语文阅读必备丛书--泰戈尔诗选</t>
  </si>
  <si>
    <t>语文阅读必备丛书--一千零一夜</t>
  </si>
  <si>
    <t>语文知识手册二·小学三、四年级适用</t>
  </si>
  <si>
    <t>语文知识手册三·小学五、六年级适用</t>
  </si>
  <si>
    <t>语文知识手册一·小学一、二年级适用</t>
  </si>
  <si>
    <t>源远流长的中华谚语新</t>
  </si>
  <si>
    <t>阅读点亮睿智人生：安徒生童话</t>
  </si>
  <si>
    <t>杂文百部一卷/邓拓集</t>
  </si>
  <si>
    <t>增广贤文</t>
  </si>
  <si>
    <t>珍藏版儿童彩图注音中国古典名著：封神演义注音版</t>
  </si>
  <si>
    <t>珍藏版儿童彩图注音中国古典名著：红楼梦注音版</t>
  </si>
  <si>
    <t>珍藏版儿童彩图注音中国古典名著：聊斋志异注音版</t>
  </si>
  <si>
    <t>珍藏版儿童彩图注音中国古典名著：三国演义注音版</t>
  </si>
  <si>
    <t>珍藏版儿童彩图注音中国古典名著：三十六计注音版</t>
  </si>
  <si>
    <t>珍藏版儿童彩图注音中国古典名著：山海经注音版</t>
  </si>
  <si>
    <t>珍藏版儿童彩图注音中国古典名著：史记注音版</t>
  </si>
  <si>
    <t>珍藏版儿童彩图注音中国古典名著：水浒传注音版</t>
  </si>
  <si>
    <t>珍藏版儿童彩图注音中国古典名著：孙子兵法注音版</t>
  </si>
  <si>
    <t>珍藏版儿童彩图注音中国古典名著：西游记注音版</t>
  </si>
  <si>
    <t>珍藏版儿童彩图注音中国古典名著：岳飞注音版</t>
  </si>
  <si>
    <t>珍藏版儿童彩图注音中国古典名著：资治通鉴注音版</t>
  </si>
  <si>
    <t>争奇斗艳的世界非物质文化遗产彩图版中国古琴艺术</t>
  </si>
  <si>
    <t>知识树丛书---读故事学数学/新</t>
  </si>
  <si>
    <t>知识树丛书——学生最感兴趣的200个世界未解之谜</t>
  </si>
  <si>
    <t>知识树丛书---游戏中的科学/新</t>
  </si>
  <si>
    <t>植物王国探奇：药用植物的功效</t>
  </si>
  <si>
    <t>致儿童时代：皇马之夜</t>
  </si>
  <si>
    <t>智慧加油站丛书：学生趣味谜语1000条</t>
  </si>
  <si>
    <t>智慧加油站丛书：学生智力游戏300题</t>
  </si>
  <si>
    <t>智慧加油站丛书---学生校园笑话500则/新</t>
  </si>
  <si>
    <t>智慧魔方大挑战：一本不能错过的谚语书彩图注音版</t>
  </si>
  <si>
    <t>智慧魔方大挑战--用不着你操心的青春痘四色印刷</t>
  </si>
  <si>
    <t>智慧人生丛书：小故事中的人生智慧新</t>
  </si>
  <si>
    <t>智慧人生丛书：智慧在成长新</t>
  </si>
  <si>
    <t>智慧人生丛书：智者伴你领悟人生新</t>
  </si>
  <si>
    <t>中国传统神话故事彩绘</t>
  </si>
  <si>
    <t>中国当代唯美诗歌精选---安静下来/新</t>
  </si>
  <si>
    <t>中国当代唯美诗歌精选---打开天空的钥匙/新</t>
  </si>
  <si>
    <t>中国当代唯美诗歌精选---带大海回家/新</t>
  </si>
  <si>
    <t>中国当代唯美诗歌精选---对天地之心的耳语/新</t>
  </si>
  <si>
    <t>中国当代唯美诗歌精选---脊背上的花/新</t>
  </si>
  <si>
    <t>中国当代唯美诗歌精选---渐渐远去的夏天/新</t>
  </si>
  <si>
    <t>中国当代唯美诗歌精选---时间松开了手/新</t>
  </si>
  <si>
    <t>中国当代唯美诗歌精选---夜里会有什么声音/新</t>
  </si>
  <si>
    <t>中国当代唯美诗歌精选---以梦想的节奏/新</t>
  </si>
  <si>
    <t>中国儿童百科全书:上学就看-世界公园</t>
  </si>
  <si>
    <t>中国儿童百科全书:上学就看-文体馆</t>
  </si>
  <si>
    <t>中国儿童成长必读：亲子睡前故事四色注音畅销版</t>
  </si>
  <si>
    <t>中国儿童成长必读：世界儿童珍爱的经典童话四色注音</t>
  </si>
  <si>
    <t>中国儿童成长必读：中国儿童珍爱的经典童话四色注音</t>
  </si>
  <si>
    <t>中国古代十大思想家---德功言不朽者王阳明/新</t>
  </si>
  <si>
    <t>中国古代十大思想家---东方圣者孔子/新</t>
  </si>
  <si>
    <t>中国古代十大思想家---兼容并蓄者荀子/新</t>
  </si>
  <si>
    <t>中国古代十大思想家---理学集大成者朱熹/新</t>
  </si>
  <si>
    <t>中国古代十大思想家---朴素唯物论者王夫之/新</t>
  </si>
  <si>
    <t>中国古代十大思想家---启蒙先驱者黄宗羲/新</t>
  </si>
  <si>
    <t>中国古代十大思想家---人生逍遥者庄子/新</t>
  </si>
  <si>
    <t>中国古代十大思想家---仁政学说创始者孟子/新</t>
  </si>
  <si>
    <t>中国古代十大思想家---唯天为大者董仲舒/新</t>
  </si>
  <si>
    <t>中国古代十大思想家---自然无为者老子/新</t>
  </si>
  <si>
    <t>中国金牌儿童寓言书系：捉弄人的金狐狸</t>
  </si>
  <si>
    <t>中国金牌儿童寓言书系双色--狗穿上了公主服</t>
  </si>
  <si>
    <t>中国历代名将大观新</t>
  </si>
  <si>
    <t>中国青少年百科全书--动物植物百科彩图版</t>
  </si>
  <si>
    <t>中国青少年百科全书--浩瀚海洋百科彩图版</t>
  </si>
  <si>
    <t>中国青少年百科全书-交通军事百科彩图版</t>
  </si>
  <si>
    <t>中国青少年百科全书-科学艺术百科彩图版</t>
  </si>
  <si>
    <t>中国青少年百科全书-美丽地球百科彩图版</t>
  </si>
  <si>
    <t>中国青少年百科全书--人类历史百科彩图版</t>
  </si>
  <si>
    <t>中国青少年百科全书--神秘宇宙百科彩图版</t>
  </si>
  <si>
    <t>中国青少年百科全书--神奇航天百科彩图版</t>
  </si>
  <si>
    <t>中国少年儿童成长必读书--让孩子受益一生的300个经典寓言注音彩图版</t>
  </si>
  <si>
    <t>中国文化百科-兵书：兵家韬略谋论四色</t>
  </si>
  <si>
    <t>中国文化百科灿烂文学-传说：民间美丽故事四色</t>
  </si>
  <si>
    <t>中国文化百科灿烂文学-古词：词苑文学奇葩四色</t>
  </si>
  <si>
    <t>中国文化百科灿烂文学-散曲：独特散曲艺术四色</t>
  </si>
  <si>
    <t>中国文化百科灿烂文学-神话：魅力神话传说四色</t>
  </si>
  <si>
    <t>中国文化百科灿烂文学-史诗：民族英雄赞歌四色</t>
  </si>
  <si>
    <t>中国文化百科灿烂文学-小说：小说源流荟萃四色</t>
  </si>
  <si>
    <t>中国文化百科-瓷器：中国瓷器美誉四色</t>
  </si>
  <si>
    <t>中国文化百科-地理：千年地理探索四色</t>
  </si>
  <si>
    <t>中国文化百科-地质：奇特地质景观四色</t>
  </si>
  <si>
    <t>中国文化百科-发明：古代四大发明四色</t>
  </si>
  <si>
    <t>中国文化百科-珐琅：工艺美术奇葩四色</t>
  </si>
  <si>
    <t>中国文化百科-工业：印纺工业龙头四色</t>
  </si>
  <si>
    <t>中国文化百科古典艺术-剪纸：民间剪纸年画四色</t>
  </si>
  <si>
    <t>中国文化百科古典艺术-石刻：奇特石刻神工四色</t>
  </si>
  <si>
    <t>中国文化百科古典艺术-石窟：石窟雕塑奇观四色</t>
  </si>
  <si>
    <t>中国文化百科古典艺术-岩画：远古岩画之美四色</t>
  </si>
  <si>
    <t>中国文化百科古典艺术-影戏：民间皮影木偶四色</t>
  </si>
  <si>
    <t>中国文化百科古典艺术-造像：敦煌文化传奇四色</t>
  </si>
  <si>
    <t>中国文化百科-汉语：悠久汉语历史四色</t>
  </si>
  <si>
    <t>中国文化百科-行书：千古行书精品四色</t>
  </si>
  <si>
    <t>中国文化百科-化学：化学探索历史四色</t>
  </si>
  <si>
    <t>中国文化百科-画宝：国画传世瑰宝四色</t>
  </si>
  <si>
    <t>中国文化百科-画派：国画流派特色四色</t>
  </si>
  <si>
    <t>中国文化百科-画史：国画历史演变四色</t>
  </si>
  <si>
    <t>中国文化百科-画系：国画方法体系四色</t>
  </si>
  <si>
    <t>中国文化百科-货币：绝代通宝古币四色</t>
  </si>
  <si>
    <t>中国文化百科-经传：儒家经传宝典四色</t>
  </si>
  <si>
    <t>中国文化百科-乐器：独特民族乐器四色</t>
  </si>
  <si>
    <t>中国文化百科-蒙学：蒙学教育读本四色</t>
  </si>
  <si>
    <t>中国文化百科-名胜：独特自然名胜四色</t>
  </si>
  <si>
    <t>中国文化百科-名著：四大名著传奇四色</t>
  </si>
  <si>
    <t>中国文化百科-墨宝：书法传世名作四色</t>
  </si>
  <si>
    <t>中国文化百科-农学：农学科技成就四色</t>
  </si>
  <si>
    <t>中国文化百科-棋牌：棋牌发明智慧四色</t>
  </si>
  <si>
    <t>中国文化百科-青铜：国之重器青铜四色</t>
  </si>
  <si>
    <t>中国文化百科-曲艺：说唱艺术奇葩四色</t>
  </si>
  <si>
    <t>中国文化百科-商贸：繁荣贸易举措四色</t>
  </si>
  <si>
    <t>中国文化百科-赏石：奇石赏玩雅趣四色</t>
  </si>
  <si>
    <t>中国文化百科-生态：天然综合生态四色</t>
  </si>
  <si>
    <t>中国文化百科史海政治-变法：励精图治之道四色</t>
  </si>
  <si>
    <t>中国文化百科史海政治-朝代：历代王朝兴衰四色</t>
  </si>
  <si>
    <t>中国文化百科史海政治-法度：依法治国方略四色</t>
  </si>
  <si>
    <t>中国文化百科史海政治-官制：为政选拔吏治四色</t>
  </si>
  <si>
    <t>中国文化百科史海政治-户籍：安居乐业时代四色</t>
  </si>
  <si>
    <t>中国文化百科史海政治-军事：强军战略雄风四色</t>
  </si>
  <si>
    <t>中国文化百科史海政治-统治：万里江山大统四色</t>
  </si>
  <si>
    <t>中国文化百科史海政治-兴国：天下太平盛世四色</t>
  </si>
  <si>
    <t>中国文化百科史海政治-战争：古来征战风云四色</t>
  </si>
  <si>
    <t>中国文化百科-书法：书法历史传承四色</t>
  </si>
  <si>
    <t>中国文化百科-数学：追踪数学发展四色</t>
  </si>
  <si>
    <t>中国文化百科-税赋：富国兴邦基业四色</t>
  </si>
  <si>
    <t>中国文化百科-体育：古老体育项目四色</t>
  </si>
  <si>
    <t>中国文化百科-天文：天文探索成就四色</t>
  </si>
  <si>
    <t>中国文化百科-武术：中华武术之魂四色</t>
  </si>
  <si>
    <t>中国文化百科-舞蹈：妙舞历史长空四色</t>
  </si>
  <si>
    <t>中国文化百科-养殖：畜牧渔业并举四色</t>
  </si>
  <si>
    <t>中国文化百科-游艺：快乐趣味游艺四色</t>
  </si>
  <si>
    <t>中国文化百科-娱乐：民间娱乐运动四色</t>
  </si>
  <si>
    <t>中国文化百科-玉器：东方玉国之器四色</t>
  </si>
  <si>
    <t>中国文化百科-长卷：国画长卷风采四色</t>
  </si>
  <si>
    <t>中国文化百科-哲学：古老哲学著作四色</t>
  </si>
  <si>
    <t>中国文化百科-珍宝:天然珍珠宝石四色</t>
  </si>
  <si>
    <t>中国文化百科-职业：百业兴旺景象四色</t>
  </si>
  <si>
    <t>中国文化百科-种植：作物栽培耕种四色</t>
  </si>
  <si>
    <t>中国文化百科-篆刻：金石篆刻艺术四色</t>
  </si>
  <si>
    <t>中国文化经典基础教育诵本：大学/新</t>
  </si>
  <si>
    <t>中国文化经典基础教育诵本：弟子规/新</t>
  </si>
  <si>
    <t>中国文化经典基础教育诵本：礼记/新</t>
  </si>
  <si>
    <t>中国文化经典基础教育诵本：笠翁对韵/新</t>
  </si>
  <si>
    <t>中国文化经典基础教育诵本：千字文/新</t>
  </si>
  <si>
    <t>中国文化经典基础教育诵本：三字经/新</t>
  </si>
  <si>
    <t>中国文化经典基础教育诵本：增广贤文/新</t>
  </si>
  <si>
    <t>中国文化经典基础教育诵本---春秋左氏传/新</t>
  </si>
  <si>
    <t>中国文化经典基础教育诵本---论语/新</t>
  </si>
  <si>
    <t>中国文化经典基础教育诵本---孟子/新</t>
  </si>
  <si>
    <t>中国文化经典基础教育诵本---尚书/新</t>
  </si>
  <si>
    <t>中国文化经典基础教育诵本---诗经/新</t>
  </si>
  <si>
    <t>中国文化经典基础教育诵本---宋词精选/新</t>
  </si>
  <si>
    <t>中国文化经典基础教育诵本---唐诗精选/新</t>
  </si>
  <si>
    <t>中国文化经典基础教育诵本---孝经/新</t>
  </si>
  <si>
    <t>中国文化经典基础教育诵本---易经/新</t>
  </si>
  <si>
    <t>中国文化经典基础教育诵本---中庸/新</t>
  </si>
  <si>
    <t>中国文化知识读本：龙门石窟/新</t>
  </si>
  <si>
    <t>中国文化知识读本——悲壮刺客·荆轲</t>
  </si>
  <si>
    <t>中国文化知识读本——不朽的北宋风俗画卷《清明上河图》</t>
  </si>
  <si>
    <t>中国文化知识读本--春秋战国风起云涌</t>
  </si>
  <si>
    <t>中国文化知识读本--宦官与太监</t>
  </si>
  <si>
    <t>中国文化知识读本--黄鹤楼</t>
  </si>
  <si>
    <t>中国文化知识读本--拉卜楞寺</t>
  </si>
  <si>
    <t>中国文化知识读本--刘勰与《文心雕龙》</t>
  </si>
  <si>
    <t>中国文化知识读本--乱世闯王李自成</t>
  </si>
  <si>
    <t>中国文化知识读本--清代的八旗制度</t>
  </si>
  <si>
    <t>中国文化知识读本--商汤灭夏</t>
  </si>
  <si>
    <t>中国文化知识读本--文坛全才：苏轼</t>
  </si>
  <si>
    <t>中国文化知识读本--武王灭商</t>
  </si>
  <si>
    <t>中国文化知识读本--云冈石窟</t>
  </si>
  <si>
    <t>中国文化知识读本--再造唐朝郭子仪</t>
  </si>
  <si>
    <t>中国文化知识读本--扎什伦布寺</t>
  </si>
  <si>
    <t>中国文化知识读本--战国七雄的纷争</t>
  </si>
  <si>
    <t>中国文化知识读本--郑和七下西洋的壮举</t>
  </si>
  <si>
    <t>中国文化知识读本--中国古代文人画</t>
  </si>
  <si>
    <t>中国文化知识读本--中国食俗</t>
  </si>
  <si>
    <t>中国文学名家精品——李叔同散文精品</t>
  </si>
  <si>
    <t>中国文学名家精品——梁遇春散文精品</t>
  </si>
  <si>
    <t>中国文学名家精品——林徽因散文精品</t>
  </si>
  <si>
    <t>中国文学名家精品——林徽因诗歌精品</t>
  </si>
  <si>
    <t>中国文学名家精品——刘大白诗歌精品</t>
  </si>
  <si>
    <t>中国文学名家精品——石评梅小说精品</t>
  </si>
  <si>
    <t>中国文学名家精品——萧红小说精品</t>
  </si>
  <si>
    <t>中国文学名家精品——徐志摩散文精品</t>
  </si>
  <si>
    <t>中国文学名家精品——徐志摩诗歌精品</t>
  </si>
  <si>
    <t>中国文学名家精品——许地山小说精品</t>
  </si>
  <si>
    <t>中国文学名家精品——郁达夫散文精品</t>
  </si>
  <si>
    <t>中国文学名家精品——郁达夫小说精品</t>
  </si>
  <si>
    <t>中国文学名家精品——郑振铎小说精品</t>
  </si>
  <si>
    <t>中国文学名家精品——朱自清散文精品</t>
  </si>
  <si>
    <t>中国学生培优Q计划--AQ.激励孩子勤勉上进彩图版</t>
  </si>
  <si>
    <t>中国学生培优Q计划--CQ.激发孩子思维潜能彩图版</t>
  </si>
  <si>
    <t>中国学生培优Q计划--EQ.帮助孩子与人交往彩图版</t>
  </si>
  <si>
    <t>中国学生培优Q计划-IQ·教会孩子辩别是非彩图版</t>
  </si>
  <si>
    <t>中国学生培优Q计划--MQ.培养孩子美好品德彩图版</t>
  </si>
  <si>
    <t>中国学生培优Q计划--SQ.满足孩子好奇心理彩图版</t>
  </si>
  <si>
    <t>中国学生素质拓展自助阅读-别害怕学习彩图版</t>
  </si>
  <si>
    <t>中国学生素质拓展自助阅读--今天你微笑了吗彩图版</t>
  </si>
  <si>
    <t>中国学生素质拓展自助阅读-每一个梦想都美丽彩图版</t>
  </si>
  <si>
    <t>中国学生素质拓展自助阅读-说到就要做到彩图版</t>
  </si>
  <si>
    <t>中国学生素质拓展自助阅读-我不哭彩图版</t>
  </si>
  <si>
    <t>中国学生素质拓展自助阅读--我为你喝彩彩图版</t>
  </si>
  <si>
    <t>中国学生素质拓展自助阅读-我想说声“谢谢”彩图版</t>
  </si>
  <si>
    <t>中国学生素质拓展自助阅读--我真棒彩图版</t>
  </si>
  <si>
    <t>中国杂文百部·现代部分·第八卷：林语堂集</t>
  </si>
  <si>
    <t>中国杂文百部卷六/当代合集之七</t>
  </si>
  <si>
    <t>中国杂文百部卷六/当代合集之三</t>
  </si>
  <si>
    <t>中国杂文百部卷四/狄马集</t>
  </si>
  <si>
    <t>中国杂文百部卷四/刘洪波集</t>
  </si>
  <si>
    <t>中国杂文百部现代部分卷八郁达夫集</t>
  </si>
  <si>
    <t>中华爱国人物故事---拔剑举义讨袁护国的蔡锷/新</t>
  </si>
  <si>
    <t>中华爱国人物故事---碧血丹心的革命先烈王若飞/新</t>
  </si>
  <si>
    <t>中华爱国人物故事---变法强秦的政治家商鞅/新</t>
  </si>
  <si>
    <t>中华爱国人物故事---秉笔直书著述《史记》的司马迁/新</t>
  </si>
  <si>
    <t>中华爱国人物故事---不畏列强勇悍主权的外交家曾纪泽/新</t>
  </si>
  <si>
    <t>中华爱国人物故事---驰骋疆场名震词坛的辛弃疾/新</t>
  </si>
  <si>
    <t>中华爱国人物故事---驰骋沙场的抗日名将张自忠/新</t>
  </si>
  <si>
    <t>中华爱国人物故事---出使西域第一人张骞/新</t>
  </si>
  <si>
    <t>中华爱国人物故事---蹈海明志警策国人的陈天华/新</t>
  </si>
  <si>
    <t>中华爱国人物故事---奠基中国力学的钱伟长/新</t>
  </si>
  <si>
    <t>中华爱国人物故事---赴汤蹈火威武不屈的颜真卿/新</t>
  </si>
  <si>
    <t>中华爱国人物故事---刚直不阿的清官海瑞/新</t>
  </si>
  <si>
    <t>中华爱国人物故事---苟利国家生死以的林则徐/新</t>
  </si>
  <si>
    <t>中华爱国人物故事---恨不抗日死的将军吉鸿昌/新</t>
  </si>
  <si>
    <t>中华爱国人物故事---甲午英魂邓世昌/新</t>
  </si>
  <si>
    <t>中华爱国人物故事---建堰治水造福万代的李冰父子/新</t>
  </si>
  <si>
    <t>中华爱国人物故事---鉴湖女侠秋瑾/新</t>
  </si>
  <si>
    <t>中华爱国人物故事---谨身节用留史传世的司马光/新</t>
  </si>
  <si>
    <t>中华爱国人物故事---近代著名爱国实业家张謇/新</t>
  </si>
  <si>
    <t>中华爱国人物故事---京剧大师梅兰芳/新</t>
  </si>
  <si>
    <t>中华爱国人物故事---鞠躬尽瘁死而后已的诸葛亮/新</t>
  </si>
  <si>
    <t>中华爱国人物故事---抗击倭寇的民族英雄戚继光/新</t>
  </si>
  <si>
    <t>中华爱国人物故事---两弹元勋邓稼先/新</t>
  </si>
  <si>
    <t>中华爱国人物故事---留取丹心照汗青的文天祥/新</t>
  </si>
  <si>
    <t>中华爱国人物故事---屡败法军的黑旗军将领刘永福/新</t>
  </si>
  <si>
    <t>中华爱国人物故事---梅岭忠魂方志敏/新</t>
  </si>
  <si>
    <t>中华爱国人物故事---民主斗士闻一多/新</t>
  </si>
  <si>
    <t>中华爱国人物故事---牧羊北海持节不变的苏武/新</t>
  </si>
  <si>
    <t>中华爱国人物故事---宁死不屈的革命烈士江竹筠/新</t>
  </si>
  <si>
    <t>中华爱国人物故事---七下西洋传播友谊的郑和/新</t>
  </si>
  <si>
    <t>中华爱国人物故事---气壮山河的狼牙山五壮士/新</t>
  </si>
  <si>
    <t>中华爱国人物故事---千古风流苏东坡/新</t>
  </si>
  <si>
    <t>中华爱国人物故事---千古一帝秦始皇/新</t>
  </si>
  <si>
    <t>中华爱国人物故事---情系雪域献身高原的孔繁森/新</t>
  </si>
  <si>
    <t>中华爱国人物故事---驱逐外寇收复台湾的郑成功/新</t>
  </si>
  <si>
    <t>中华爱国人物故事---人民教育家陶行知/新</t>
  </si>
  <si>
    <t>中华爱国人物故事---人民音乐家聂耳与冼星海/新</t>
  </si>
  <si>
    <t>中华爱国人物故事---生当做人杰的爱国词人李清照/新</t>
  </si>
  <si>
    <t>中华爱国人物故事---矢志救国的平民将军冯玉祥/新</t>
  </si>
  <si>
    <t>中华爱国人物故事---守卫河山寸土不让的赵登禹与佟麟阁/新</t>
  </si>
  <si>
    <t>中华爱国人物故事---四海为家徐霞客/新</t>
  </si>
  <si>
    <t>中华爱国人物故事---踏遍青山人未老的李四光/新</t>
  </si>
  <si>
    <t>中华爱国人物故事---太平天国革命领袖洪秀全/新</t>
  </si>
  <si>
    <t>中华爱国人物故事---投笔从戎敢入虎穴的班超/新</t>
  </si>
  <si>
    <t>中华爱国人物故事---推进民族大融合的改革者孝文帝/新</t>
  </si>
  <si>
    <t>中华爱国人物故事---万婴之母林巧稚/新</t>
  </si>
  <si>
    <t>中华爱国人物故事---威震敌胆的抗联将军杨靖宇/新</t>
  </si>
  <si>
    <t>中华爱国人物故事---威震海疆的抗敌英雄裕谦/新</t>
  </si>
  <si>
    <t>中华爱国人物故事---威震太行的抗日名将左权/新</t>
  </si>
  <si>
    <t>中华爱国人物故事---威震中外的抗法英雄冯子材/新</t>
  </si>
  <si>
    <t>中华爱国人物故事---为变法流血的第一人谭嗣同/新</t>
  </si>
  <si>
    <t>中华爱国人物故事---为国争气的铁人王进喜/新</t>
  </si>
  <si>
    <t>中华爱国人物故事---为蘑菇云升起而奋斗的钱三强/新</t>
  </si>
  <si>
    <t>中华爱国人物故事---伟大的爱国诗人屈原/新</t>
  </si>
  <si>
    <t>中华爱国人物故事---伟大的共产主义战士雷锋/新</t>
  </si>
  <si>
    <t>中华爱国人物故事---伟大的浪漫主义诗人李白/新</t>
  </si>
  <si>
    <t>中华爱国人物故事---伟大的思想家教育家孔子/新</t>
  </si>
  <si>
    <t>中华爱国人物故事---伟大的现实主义诗人杜甫/新</t>
  </si>
  <si>
    <t>中华爱国人物故事---戊戌变法领袖康有为/新</t>
  </si>
  <si>
    <t>中华爱国人物故事---戊戌变法思想家梁启超/新</t>
  </si>
  <si>
    <t>中华爱国人物故事---先天下之忧而忧的范仲淹/新</t>
  </si>
  <si>
    <t>中华爱国人物故事---县委书记的好榜样焦裕禄/新</t>
  </si>
  <si>
    <t>中华爱国人物故事---现代国画大师齐白石/新</t>
  </si>
  <si>
    <t>中华爱国人物故事---心念家国诗闻天下的陆游/新</t>
  </si>
  <si>
    <t>中华爱国人物故事---血洒虎门的抗英将领关天培/新</t>
  </si>
  <si>
    <t>中华爱国人物故事---一代爱国侨领陈嘉庚/新</t>
  </si>
  <si>
    <t>中华爱国人物故事---以笔为枪永不休战的鲁迅/新</t>
  </si>
  <si>
    <t>中华爱国人物故事---智勇双全守卫宝岛的刘铭传/新</t>
  </si>
  <si>
    <t>中华爱国人物故事---中国航天之父钱学森/新</t>
  </si>
  <si>
    <t>中华爱国人物故事---中国铁路之父詹天佑/新</t>
  </si>
  <si>
    <t>中华爱国人物故事---中华书圣王羲之/新</t>
  </si>
  <si>
    <t>中华爱国人物故事---中华药圣李时珍/新</t>
  </si>
  <si>
    <t>中华爱国人物故事---著名豫剧表演艺术家常香玉/新</t>
  </si>
  <si>
    <t>中华爱国人物故事---转战白山黑水的抗日英雄赵尚志/新</t>
  </si>
  <si>
    <t>中华传统美德修养文库-百折不挠</t>
  </si>
  <si>
    <t>中华传统美德修养文库-保家卫国</t>
  </si>
  <si>
    <t>中华传统美德修养文库-表里如一</t>
  </si>
  <si>
    <t>中华传统美德修养文库-秉公处事</t>
  </si>
  <si>
    <t>中华传统美德修养文库-不平则鸣</t>
  </si>
  <si>
    <t>中华传统美德修养文库-不忘国耻</t>
  </si>
  <si>
    <t>中华传统美德修养文库-诚实守信</t>
  </si>
  <si>
    <t>中华传统美德修养文库-除暴抗恶</t>
  </si>
  <si>
    <t>中华传统美德修养文库-处变不惊</t>
  </si>
  <si>
    <t>中华传统美德修养文库-淡泊名利</t>
  </si>
  <si>
    <t>中华传统美德修养文库-德艺双馨</t>
  </si>
  <si>
    <t>中华传统美德修养文库-奋发图强</t>
  </si>
  <si>
    <t>中华传统美德修养文库-讽古思今</t>
  </si>
  <si>
    <t>中华传统美德修养文库-服务人民</t>
  </si>
  <si>
    <t>中华传统美德修养文库-刚正不阿</t>
  </si>
  <si>
    <t>中华传统美德修养文库-和睦和谐</t>
  </si>
  <si>
    <t>中华传统美德修养文库-诙谐幽默</t>
  </si>
  <si>
    <t>中华传统美德修养文库-诲人不倦</t>
  </si>
  <si>
    <t>中华传统美德修养文库-机敏谐趣</t>
  </si>
  <si>
    <t>中华传统美德修养文库-嫉恶如仇</t>
  </si>
  <si>
    <t>中华传统美德修养文库-济困扶危</t>
  </si>
  <si>
    <t>中华传统美德修养文库-佳辞妙对</t>
  </si>
  <si>
    <t>中华传统美德修养文库-艰苦奋斗</t>
  </si>
  <si>
    <t>中华传统美德修养文库-见利思义</t>
  </si>
  <si>
    <t>中华传统美德修养文库-进取人生</t>
  </si>
  <si>
    <t>中华传统美德修养文库-敬业尽责</t>
  </si>
  <si>
    <t>中华传统美德修养文库-立志勤学</t>
  </si>
  <si>
    <t>中华传统美德修养文库-妙语连珠</t>
  </si>
  <si>
    <t>中华传统美德修养文库-启迪人生</t>
  </si>
  <si>
    <t>中华传统美德修养文库-气节不改</t>
  </si>
  <si>
    <t>中华传统美德修养文库-谦虚礼貌</t>
  </si>
  <si>
    <t>中华传统美德修养文库-勤劳节俭</t>
  </si>
  <si>
    <t>中华传统美德修养文库-清正廉洁</t>
  </si>
  <si>
    <t>中华传统美德修养文库-求索攻坚</t>
  </si>
  <si>
    <t>中华传统美德修养文库-求知重行</t>
  </si>
  <si>
    <t>中华传统美德修养文库-热爱祖国</t>
  </si>
  <si>
    <t>中华传统美德修养文库-舍身求义</t>
  </si>
  <si>
    <t>中华传统美德修养文库-神勇果敢</t>
  </si>
  <si>
    <t>中华传统美德修养文库-实事求是</t>
  </si>
  <si>
    <t>中华传统美德修养文库-天下为公</t>
  </si>
  <si>
    <t>中华传统美德修养文库-团结友爱</t>
  </si>
  <si>
    <t>中华传统美德修养文库-为民请命</t>
  </si>
  <si>
    <t>中华传统美德修养文库-为人表率</t>
  </si>
  <si>
    <t>中华传统美德修养文库-无为而治</t>
  </si>
  <si>
    <t>中华传统美德修养文库-先祖美谈</t>
  </si>
  <si>
    <t>中华传统美德修养文库-孝敬父母</t>
  </si>
  <si>
    <t>中华传统美德修养文库-修身养性</t>
  </si>
  <si>
    <t>中华传统美德修养文库-选贤任能</t>
  </si>
  <si>
    <t>中华传统美德修养文库-严己宽人</t>
  </si>
  <si>
    <t>中华传统美德修养文库-移风易俗</t>
  </si>
  <si>
    <t>中华传统美德修养文库-以智取胜</t>
  </si>
  <si>
    <t>中华传统美德修养文库-忧国忧民</t>
  </si>
  <si>
    <t>中华传统美德修养文库-运筹帷幄</t>
  </si>
  <si>
    <t>中华传统美德修养文库-整洁健身</t>
  </si>
  <si>
    <t>中华传统美德修养文库-智勇双全</t>
  </si>
  <si>
    <t>中华传统美德修养文库-中庸大度</t>
  </si>
  <si>
    <t>中华传统美德修养文库-自强不息</t>
  </si>
  <si>
    <t>中华传统美德修养文库-尊师重道</t>
  </si>
  <si>
    <t>中华传统美德修养文库-尊重自然</t>
  </si>
  <si>
    <t>中华复兴之光：博大精深汉语--百家哲学著作四色</t>
  </si>
  <si>
    <t>中华复兴之光：博大精深汉语--彪炳青史典籍四色</t>
  </si>
  <si>
    <t>中华复兴之光：博大精深汉语--兵法谋略奇书四色</t>
  </si>
  <si>
    <t>中华复兴之光：博大精深汉语--词苑绝妙神韵四色</t>
  </si>
  <si>
    <t>中华复兴之光：博大精深汉语--丰富语言文字四色</t>
  </si>
  <si>
    <t>中华复兴之光：博大精深汉语--丰厚散文作品四色</t>
  </si>
  <si>
    <t>中华复兴之光：博大精深汉语--瑰丽诗歌殿堂四色</t>
  </si>
  <si>
    <t>中华复兴之光：博大精深汉语--浩瀚小说源流四色</t>
  </si>
  <si>
    <t>中华复兴之光：博大精深汉语--经典小说名作四色</t>
  </si>
  <si>
    <t>中华复兴之光：博大精深汉语--精彩说唱艺术四色</t>
  </si>
  <si>
    <t>中华复兴之光：博大精深汉语--精辟政论专著四色</t>
  </si>
  <si>
    <t>中华复兴之光：博大精深汉语--浪漫神话传说四色</t>
  </si>
  <si>
    <t>中华复兴之光：博大精深汉语--儒学经传宝典四色</t>
  </si>
  <si>
    <t>中华复兴之光：博大精深汉语--四大名著丰碑四色</t>
  </si>
  <si>
    <t>中华复兴之光：博大精深汉语--文献大成之作四色</t>
  </si>
  <si>
    <t>中华复兴之光：博大精深汉语--文学评论精华四色</t>
  </si>
  <si>
    <t>中华复兴之光：博大精深汉语--文学散曲奇葩四色</t>
  </si>
  <si>
    <t>中华复兴之光：博大精深汉语--绚丽民间故事四色</t>
  </si>
  <si>
    <t>中华复兴之光：博大精深汉语--壮丽英雄史诗四色</t>
  </si>
  <si>
    <t>中华复兴之光：辉煌书画艺术--壁画神秘惊艳四色</t>
  </si>
  <si>
    <t>中华复兴之光：辉煌书画艺术--传世国画瑰宝四色</t>
  </si>
  <si>
    <t>中华复兴之光：辉煌书画艺术--雕塑文化底蕴四色</t>
  </si>
  <si>
    <t>中华复兴之光：辉煌书画艺术--国粹书法光辉四色</t>
  </si>
  <si>
    <t>中华复兴之光：辉煌书画艺术--国风长卷神韵四色</t>
  </si>
  <si>
    <t>中华复兴之光：辉煌书画艺术--国画缤纷艺苑四色</t>
  </si>
  <si>
    <t>中华复兴之光：辉煌书画艺术--行书绝世精品四色</t>
  </si>
  <si>
    <t>中华复兴之光：辉煌书画艺术--画派流芳魅力四色</t>
  </si>
  <si>
    <t>中华复兴之光：辉煌书画艺术--剪纸年画风采四色</t>
  </si>
  <si>
    <t>中华复兴之光：辉煌书画艺术--金石篆刻之光四色</t>
  </si>
  <si>
    <t>中华复兴之光：辉煌书画艺术--刻印工艺源流四色</t>
  </si>
  <si>
    <t>中华复兴之光：辉煌书画艺术--千古丹青画史四色</t>
  </si>
  <si>
    <t>中华复兴之光：辉煌书画艺术--山石造像神采四色</t>
  </si>
  <si>
    <t>中华复兴之光：辉煌书画艺术--神奇石窟雕塑四色</t>
  </si>
  <si>
    <t>中华复兴之光：辉煌书画艺术--石刻古风内涵四色</t>
  </si>
  <si>
    <t>中华复兴之光：辉煌书画艺术--书法传世墨宝四色</t>
  </si>
  <si>
    <t>中华复兴之光：辉煌书画艺术--岩画千秋古韵四色</t>
  </si>
  <si>
    <t>中华复兴之光：精彩戏剧表演--安徽今古梨园四色</t>
  </si>
  <si>
    <t>中华复兴之光：精彩戏剧表演--东北戏曲艺术四色</t>
  </si>
  <si>
    <t>中华复兴之光：精彩戏剧表演--福建美妙戏曲四色</t>
  </si>
  <si>
    <t>中华复兴之光：精彩戏剧表演--古典戏剧精品四色</t>
  </si>
  <si>
    <t>中华复兴之光：精彩戏剧表演--广东戏台倩影四色</t>
  </si>
  <si>
    <t>中华复兴之光：精彩戏剧表演--广西独特戏苑四色</t>
  </si>
  <si>
    <t>中华复兴之光：精彩戏剧表演--河北梨园春秋四色</t>
  </si>
  <si>
    <t>中华复兴之光：精彩戏剧表演--河南戏苑风采四色</t>
  </si>
  <si>
    <t>中华复兴之光：精彩戏剧表演--湖北戏苑传统四色</t>
  </si>
  <si>
    <t>中华复兴之光：精彩戏剧表演--湖南梨园大戏四色</t>
  </si>
  <si>
    <t>中华复兴之光：精彩戏剧表演--江西梨园千秋四色</t>
  </si>
  <si>
    <t>中华复兴之光：精彩戏剧表演--京津大戏种类四色</t>
  </si>
  <si>
    <t>中华复兴之光：精彩戏剧表演--山东精彩大戏四色</t>
  </si>
  <si>
    <t>中华复兴之光：精彩戏剧表演--山西戏苑经典四色</t>
  </si>
  <si>
    <t>中华复兴之光：精彩戏剧表演--陕西名剧荟萃四色</t>
  </si>
  <si>
    <t>中华复兴之光：精彩戏剧表演--四川戏曲传奇四色</t>
  </si>
  <si>
    <t>中华复兴之光：精彩戏剧表演--苏沪戏剧魅力四色</t>
  </si>
  <si>
    <t>中华复兴之光：精彩戏剧表演--戏曲演变历史四色</t>
  </si>
  <si>
    <t>中华复兴之光：精彩戏剧表演--云南贵州戏曲四色</t>
  </si>
  <si>
    <t>中华复兴之光：精彩戏剧表演--浙江流传戏曲四色</t>
  </si>
  <si>
    <t>中华复兴之光：美好民风习俗--茶道闲情雅兴四色</t>
  </si>
  <si>
    <t>中华复兴之光：美好民风习俗--端午龙舟大赛四色</t>
  </si>
  <si>
    <t>中华复兴之光：美好民风习俗--古代礼制礼仪四色</t>
  </si>
  <si>
    <t>中华复兴之光：美好民风习俗--华美服装艺术四色</t>
  </si>
  <si>
    <t>中华复兴之光：美好民风习俗--精美刺绣工艺四色</t>
  </si>
  <si>
    <t>中华复兴之光：美好民风习俗--九九重阳佳节四色</t>
  </si>
  <si>
    <t>中华复兴之光：美好民风习俗--浪漫七夕佳期四色</t>
  </si>
  <si>
    <t>中华复兴之光：美好民风习俗--梅兰竹菊美寓四色</t>
  </si>
  <si>
    <t>中华复兴之光：美好民风习俗--民间嫁娶礼俗四色</t>
  </si>
  <si>
    <t>中华复兴之光：美好民风习俗--浓厚血缘关系四色</t>
  </si>
  <si>
    <t>中华复兴之光：美好民风习俗--普天欢庆春节四色</t>
  </si>
  <si>
    <t>中华复兴之光：美好民风习俗--千秋龙凤图腾四色</t>
  </si>
  <si>
    <t>中华复兴之光：美好民风习俗--清明祭祀之风四色</t>
  </si>
  <si>
    <t>中华复兴之光：美好民风习俗--生肖寿诞礼俗四色</t>
  </si>
  <si>
    <t>中华复兴之光：美好民风习俗--五福临门吉象四色</t>
  </si>
  <si>
    <t>中华复兴之光：美好民风习俗--姓氏名号内涵四色</t>
  </si>
  <si>
    <t>中华复兴之光：美好民风习俗--元宵张灯习俗四色</t>
  </si>
  <si>
    <t>中华复兴之光：美好民风习俗--中国酒道文化四色</t>
  </si>
  <si>
    <t>中华复兴之光：美好民风习俗--中秋万家团圆四色</t>
  </si>
  <si>
    <t>中华复兴之光：千秋名胜古迹--北京神奇祭坛四色</t>
  </si>
  <si>
    <t>中华复兴之光：千秋名胜古迹--典雅亭台楼阁四色</t>
  </si>
  <si>
    <t>中华复兴之光：千秋名胜古迹--独特古建风雅四色</t>
  </si>
  <si>
    <t>中华复兴之光：千秋名胜古迹--非凡皇家园林四色</t>
  </si>
  <si>
    <t>中华复兴之光：千秋名胜古迹--古老都城原貌四色</t>
  </si>
  <si>
    <t>中华复兴之光：千秋名胜古迹--古桥天姿风采四色</t>
  </si>
  <si>
    <t>中华复兴之光：千秋名胜古迹--绝美玉宇琼楼四色</t>
  </si>
  <si>
    <t>中华复兴之光：千秋名胜古迹--考古传奇文物四色</t>
  </si>
  <si>
    <t>中华复兴之光：千秋名胜古迹--陵墓绝世遗存四色</t>
  </si>
  <si>
    <t>中华复兴之光：千秋名胜古迹--南北雄关要塞四色</t>
  </si>
  <si>
    <t>中华复兴之光：千秋名胜古迹--南北园林风格四色</t>
  </si>
  <si>
    <t>中华复兴之光：千秋名胜古迹--七彩丝绸之路四色</t>
  </si>
  <si>
    <t>中华复兴之光：千秋名胜古迹--万里长城雄姿四色</t>
  </si>
  <si>
    <t>中华复兴之光：千秋名胜古迹--王陵千古雄风四色</t>
  </si>
  <si>
    <t>中华复兴之光：千秋名胜古迹--先祖远古背影四色</t>
  </si>
  <si>
    <t>中华复兴之光：千秋名胜古迹--雅士汇聚名楼四色</t>
  </si>
  <si>
    <t>中华复兴之光：千秋名胜古迹--原始文化遗址四色</t>
  </si>
  <si>
    <t>中华复兴之光：千秋名胜古迹--长城雄伟关隘四色</t>
  </si>
  <si>
    <t>中华复兴之光：千秋名胜古迹--壮丽城楼城墙四色</t>
  </si>
  <si>
    <t>中华复兴之光：深厚文化底蕴--传世经典名曲四色</t>
  </si>
  <si>
    <t>中华复兴之光：深厚文化底蕴--传统娱乐活动四色</t>
  </si>
  <si>
    <t>中华复兴之光：深厚文化底蕴--璀璨瑰丽珍宝四色</t>
  </si>
  <si>
    <t>中华复兴之光：深厚文化底蕴--大漆髹饰光彩四色</t>
  </si>
  <si>
    <t>中华复兴之光：深厚文化底蕴--珐琅流光溢彩四色</t>
  </si>
  <si>
    <t>中华复兴之光：深厚文化底蕴--古乐千秋流芳四色</t>
  </si>
  <si>
    <t>中华复兴之光：深厚文化底蕴--古朴陶之风韵四色</t>
  </si>
  <si>
    <t>中华复兴之光：深厚文化底蕴--琉璃辉煌金碧四色</t>
  </si>
  <si>
    <t>中华复兴之光：深厚文化底蕴--美妙民族乐器四色</t>
  </si>
  <si>
    <t>中华复兴之光：深厚文化底蕴--翩翩惊鸿妙舞四色</t>
  </si>
  <si>
    <t>中华复兴之光：深厚文化底蕴--棋牌共娱工欢四色</t>
  </si>
  <si>
    <t>中华复兴之光：深厚文化底蕴--青铜文明之光四色</t>
  </si>
  <si>
    <t>中华复兴之光：深厚文化底蕴--趣味游戏曲艺四色</t>
  </si>
  <si>
    <t>中华复兴之光：深厚文化底蕴--神韵天奏大曲四色</t>
  </si>
  <si>
    <t>中华复兴之光：深厚文化底蕴--天然奇石内蕴四色</t>
  </si>
  <si>
    <t>中华复兴之光：深厚文化底蕴--中华精武神功四色</t>
  </si>
  <si>
    <t>中华复兴之光：万里锦绣河山--大美地质景观四色</t>
  </si>
  <si>
    <t>中华复兴之光：万里锦绣河山--独特自然遗产四色</t>
  </si>
  <si>
    <t>中华复兴之光：万里锦绣河山--多彩植物天地四色</t>
  </si>
  <si>
    <t>中华复兴之光：万里锦绣河山--多种天然生态四色</t>
  </si>
  <si>
    <t>中华复兴之光：万里锦绣河山--富饶森林资源四色</t>
  </si>
  <si>
    <t>中华复兴之光：万里锦绣河山--恒山衡山嵩山四色</t>
  </si>
  <si>
    <t>中华复兴之光：万里锦绣河山--湖山泊水魅力四色</t>
  </si>
  <si>
    <t>中华复兴之光：万里锦绣河山--绝美中华三山四色</t>
  </si>
  <si>
    <t>中华复兴之光：万里锦绣河山--绝妙地理环境四色</t>
  </si>
  <si>
    <t>中华复兴之光：万里锦绣河山--奇异自然名胜四色</t>
  </si>
  <si>
    <t>中华复兴之光：万里锦绣河山--优质综合生态四色</t>
  </si>
  <si>
    <t>中华复兴之光：万里锦绣河山--珍稀动物资源四色</t>
  </si>
  <si>
    <t>中华复兴之光：万里锦绣河山--壮美黄河风光四色</t>
  </si>
  <si>
    <t>中华复兴之光：伟大科教成就--传统太学私塾四色</t>
  </si>
  <si>
    <t>中华复兴之光：伟大科教成就--地理奥秘探索四色</t>
  </si>
  <si>
    <t>中华复兴之光：伟大科教成就--公平科举选拔四色</t>
  </si>
  <si>
    <t>中华复兴之光：伟大科教成就--辉煌天文历程四色</t>
  </si>
  <si>
    <t>中华复兴之光：伟大科教成就--君子必修课目四色</t>
  </si>
  <si>
    <t>中华复兴之光：伟大科教成就--开创农学新天四色</t>
  </si>
  <si>
    <t>中华复兴之光：伟大科教成就--科学首创成果四色</t>
  </si>
  <si>
    <t>中华复兴之光：伟大科教成就--历代官学传承四色</t>
  </si>
  <si>
    <t>中华复兴之光：伟大科教成就--奇妙化学发现四色</t>
  </si>
  <si>
    <t>中华复兴之光：伟大科教成就--千年物理之光四色</t>
  </si>
  <si>
    <t>中华复兴之光：伟大科教成就--千秋历法革新四色</t>
  </si>
  <si>
    <t>中华复兴之光：伟大科教成就--儒家信仰之道四色</t>
  </si>
  <si>
    <t>中华复兴之光：伟大科教成就--丝绸纺织工业四色</t>
  </si>
  <si>
    <t>中华复兴之光：伟大科教成就--四大发明创造四色</t>
  </si>
  <si>
    <t>中华复兴之光：伟大科教成就--特色书院教育四色</t>
  </si>
  <si>
    <t>中华复兴之光：伟大科教成就--完备教育体系四色</t>
  </si>
  <si>
    <t>中华复兴之光：伟大科教成就--文房四宝古韵四色</t>
  </si>
  <si>
    <t>中华复兴之光：伟大科教成就--耀世数学明珠四色</t>
  </si>
  <si>
    <t>中华复兴之光：伟大科教成就--祖传书籍刻印四色</t>
  </si>
  <si>
    <t>中华复兴之光：悠久文明历史--安邦定国雄兵四色</t>
  </si>
  <si>
    <t>中华复兴之光：悠久文明历史--富国开源税赋四色</t>
  </si>
  <si>
    <t>中华复兴之光：悠久文明历史--工业繁荣景象四色</t>
  </si>
  <si>
    <t>中华复兴之光：悠久文明历史--公正严明法治四色</t>
  </si>
  <si>
    <t>中华复兴之光：悠久文明历史--宏图变法大略四色</t>
  </si>
  <si>
    <t>中华复兴之光：悠久文明历史--货币百变通宝四色</t>
  </si>
  <si>
    <t>中华复兴之光：悠久文明历史--民间兴盛百业四色</t>
  </si>
  <si>
    <t>中华复兴之光：悠久文明历史--内外商贸并举四色</t>
  </si>
  <si>
    <t>中华复兴之光：悠久文明历史--千秋历史演变四色</t>
  </si>
  <si>
    <t>中华复兴之光：悠久文明历史--泱泱中华大统四色</t>
  </si>
  <si>
    <t>中华复兴之光：悠久文明历史--以农为本立国四色</t>
  </si>
  <si>
    <t>中华复兴之光：悠久文明历史--治国治吏长策四色</t>
  </si>
  <si>
    <t>中华复兴之光：悠久文明历史--纵横水陆交通四色</t>
  </si>
  <si>
    <t>中华复兴之光：悠久文明历史--纵横天下邦交四色</t>
  </si>
  <si>
    <t>中华红色教育连环画：八女投江/新</t>
  </si>
  <si>
    <t>中华红色教育连环画：白毛女/新</t>
  </si>
  <si>
    <t>中华红色教育连环画：白求恩/新</t>
  </si>
  <si>
    <t>中华红色教育连环画：保卫延安/新</t>
  </si>
  <si>
    <t>中华红色教育连环画：播火记/新</t>
  </si>
  <si>
    <t>中华红色教育连环画：蔡永祥/新</t>
  </si>
  <si>
    <t>中华红色教育连环画：冲破洪涛救亲人/新</t>
  </si>
  <si>
    <t>中华红色教育连环画：大刀记/新</t>
  </si>
  <si>
    <t>中华红色教育连环画：党费/新</t>
  </si>
  <si>
    <t>中华红色教育连环画：党员登记表/新</t>
  </si>
  <si>
    <t>中华红色教育连环画：敌后武工队/新</t>
  </si>
  <si>
    <t>中华红色教育连环画：地道战/新</t>
  </si>
  <si>
    <t>中华红色教育连环画：地雷战/新</t>
  </si>
  <si>
    <t>中华红色教育连环画：董存瑞/新</t>
  </si>
  <si>
    <t>中华红色教育连环画：方志敏/新</t>
  </si>
  <si>
    <t>中华红色教育连环画：嘎达梅林/新</t>
  </si>
  <si>
    <t>中华红色教育连环画：高桂珍/新</t>
  </si>
  <si>
    <t>中华红色教育连环画：共产主义的凯歌/新</t>
  </si>
  <si>
    <t>中华红色教育连环画：国旗升起的时候/新</t>
  </si>
  <si>
    <t>中华红色教育连环画：贺相魁/新</t>
  </si>
  <si>
    <t>中华红色教育连环画：贺英/新</t>
  </si>
  <si>
    <t>中华红色教育连环画：红旗谱二/新</t>
  </si>
  <si>
    <t>中华红色教育连环画：红旗谱一/新</t>
  </si>
  <si>
    <t>中华红色教育连环画：胡业桃/新</t>
  </si>
  <si>
    <t>中华红色教育连环画：淮河边上的儿女/新</t>
  </si>
  <si>
    <t>中华红色教育连环画：黄继光/新</t>
  </si>
  <si>
    <t>中华红色教育连环画：吉鸿昌/新</t>
  </si>
  <si>
    <t>中华红色教育连环画：焦裕禄/新</t>
  </si>
  <si>
    <t>中华红色教育连环画：节振国/新</t>
  </si>
  <si>
    <t>中华红色教育连环画：解放仙阁岛/新</t>
  </si>
  <si>
    <t>中华红色教育连环画：狼牙山五壮士/新</t>
  </si>
  <si>
    <t>中华红色教育连环画：雷锋/新</t>
  </si>
  <si>
    <t>中华红色教育连环画：雷锋的少年时代/新</t>
  </si>
  <si>
    <t>中华红色教育连环画：李维超/新</t>
  </si>
  <si>
    <t>中华红色教育连环画：李兆麟/新</t>
  </si>
  <si>
    <t>中华红色教育连环画：连心锁/新</t>
  </si>
  <si>
    <t>中华红色教育连环画：烈火金钢/新</t>
  </si>
  <si>
    <t>中华红色教育连环画：凌文明/新</t>
  </si>
  <si>
    <t>中华红色教育连环画：刘胡兰/新</t>
  </si>
  <si>
    <t>中华红色教育连环画：刘英俊/新</t>
  </si>
  <si>
    <t>中华红色教育连环画：刘志丹/新</t>
  </si>
  <si>
    <t>中华红色教育连环画：罗光燮/新</t>
  </si>
  <si>
    <t>中华红色教育连环画：罗盛教/新</t>
  </si>
  <si>
    <t>中华红色教育连环画：马本斋/新</t>
  </si>
  <si>
    <t>中华红色教育连环画：霓虹灯下的哨兵/新</t>
  </si>
  <si>
    <t>中华红色教育连环画：宁学金/新</t>
  </si>
  <si>
    <t>中华红色教育连环画：农推--51号兵站/新</t>
  </si>
  <si>
    <t>中华红色教育连环画：农推--邓中夏/新</t>
  </si>
  <si>
    <t>中华红色教育连环画：农推--烽烟图/新</t>
  </si>
  <si>
    <t>中华红色教育连环画：农推--金玉姬/新</t>
  </si>
  <si>
    <t>中华红色教育连环画：农推--麦贤德/新</t>
  </si>
  <si>
    <t>中华红色教育连环画：农推--彭雪枫/新</t>
  </si>
  <si>
    <t>中华红色教育连环画：农推--吴运铎/新</t>
  </si>
  <si>
    <t>中华红色教育连环画：农推--湘江侦察/新</t>
  </si>
  <si>
    <t>中华红色教育连环画：农推--小英雄雨来/新</t>
  </si>
  <si>
    <t>中华红色教育连环画：农推-闫建章/新</t>
  </si>
  <si>
    <t>中华红色教育连环画：农推-杨开慧/新</t>
  </si>
  <si>
    <t>中华红色教育连环画：农推--赵尚志/新</t>
  </si>
  <si>
    <t>中华红色教育连环画：欧阳海/新</t>
  </si>
  <si>
    <t>中华红色教育连环画：平原烈火/新</t>
  </si>
  <si>
    <t>中华红色教育连环画：平原枪声/新</t>
  </si>
  <si>
    <t>中华红色教育连环画：平原游击队/新</t>
  </si>
  <si>
    <t>中华红色教育连环画：青春之歌/新</t>
  </si>
  <si>
    <t>中华红色教育连环画：邱少云/新</t>
  </si>
  <si>
    <t>中华红色教育连环画：秋瑾/新</t>
  </si>
  <si>
    <t>中华红色教育连环画：戎冠秀/新</t>
  </si>
  <si>
    <t>中华红色教育连环画：山呼海啸/新</t>
  </si>
  <si>
    <t>中华红色教育连环画：神炮手/新</t>
  </si>
  <si>
    <t>中华红色教育连环画：盛习友/新</t>
  </si>
  <si>
    <t>中华红色教育连环画：谁光荣/新</t>
  </si>
  <si>
    <t>中华红色教育连环画：佟世清/新</t>
  </si>
  <si>
    <t>中华红色教育连环画：王杰/新</t>
  </si>
  <si>
    <t>中华红色教育连环画：王进喜/新</t>
  </si>
  <si>
    <t>中华红色教育连环画：未结束的战斗/新</t>
  </si>
  <si>
    <t>中华红色教育连环画：无敌的战士/新</t>
  </si>
  <si>
    <t>中华红色教育连环画：西柏坡保卫战/新</t>
  </si>
  <si>
    <t>中华红色教育连环画：西沙儿女/新</t>
  </si>
  <si>
    <t>中华红色教育连环画：向警予/新</t>
  </si>
  <si>
    <t>中华红色教育连环画：小兵张嘎/新</t>
  </si>
  <si>
    <t>中华红色教育连环画：谢臣/新</t>
  </si>
  <si>
    <t>中华红色教育连环画：新儿女英雄传/新</t>
  </si>
  <si>
    <t>中华红色教育连环画：许凤/新</t>
  </si>
  <si>
    <t>中华红色教育连环画：雪原前哨/新</t>
  </si>
  <si>
    <t>中华红色教育连环画：杨根思/新</t>
  </si>
  <si>
    <t>中华红色教育连环画：杨靖宇/新</t>
  </si>
  <si>
    <t>中华红色教育连环画：杨连第/新</t>
  </si>
  <si>
    <t>中华红色教育连环画：杨子荣/新</t>
  </si>
  <si>
    <t>中华红色教育连环画：叶挺/新</t>
  </si>
  <si>
    <t>中华红色教育连环画：英雄小八路/新</t>
  </si>
  <si>
    <t>中华红色教育连环画：遇险的女兵/新</t>
  </si>
  <si>
    <t>中华红色教育连环画：战上海/新</t>
  </si>
  <si>
    <t>中华红色教育连环画：张思德/新</t>
  </si>
  <si>
    <t>中华红色教育连环画：张学良/新</t>
  </si>
  <si>
    <t>中华红色教育连环画：赵尔春/新</t>
  </si>
  <si>
    <t>中华红色教育连环画：赵一曼/新</t>
  </si>
  <si>
    <t>中华红色教育连环画：侦察英雄/新</t>
  </si>
  <si>
    <t>中华红色教育连环画：邹前方/新</t>
  </si>
  <si>
    <t>中华精神家园---宝塔珍品：巧夺天工的非常古塔/新</t>
  </si>
  <si>
    <t>中华精神家园---壁画遗韵：古代壁画与古墓丹青/新</t>
  </si>
  <si>
    <t>中华精神家园---博大文学·神话魅力·神话传说与文化内涵单色</t>
  </si>
  <si>
    <t>中华精神家园---草原牧歌：草原文化特色与形态/新</t>
  </si>
  <si>
    <t>中华精神家园传统美德克己奉公：强烈使命感和责任感</t>
  </si>
  <si>
    <t>中华精神家园---雕塑之韵：雕塑历史与艺术内涵/新</t>
  </si>
  <si>
    <t>中华精神家园---东部风情·宝岛台湾·台湾文化特色与形态单色</t>
  </si>
  <si>
    <t>中华精神家园---动物乐园：国家动物自然保护区/新</t>
  </si>
  <si>
    <t>中华精神家园---独特画派：著名绘画流派与特色/新</t>
  </si>
  <si>
    <t>中华精神家园---府衙古影：古代府衙的历史遗风/新</t>
  </si>
  <si>
    <t>中华精神家园---歌舞共娱：钧天广乐/新</t>
  </si>
  <si>
    <t>中华精神家园---歌舞共娱：快乐游艺/新</t>
  </si>
  <si>
    <t>中华精神家园---古村佳境：人杰地灵的千年古村/新</t>
  </si>
  <si>
    <t>中华精神家园---古迹奇观：古桥天姿/新</t>
  </si>
  <si>
    <t>中华精神家园古建涵蕴祭祀庙宇：香火旺盛的各地神庙</t>
  </si>
  <si>
    <t>中华精神家园古建涵蕴绝代王陵：气势恢宏的帝王陵园</t>
  </si>
  <si>
    <t>中华精神家园---古朴秦川：三秦文化特色与形态/新</t>
  </si>
  <si>
    <t>中华精神家园---古塔瑰宝：无上玄机的魅力古塔/新</t>
  </si>
  <si>
    <t>中华精神家园---关东曲苑：东北戏曲种类与艺术/新</t>
  </si>
  <si>
    <t>中华精神家园---国粹书法：书法历史与艺术内涵/新</t>
  </si>
  <si>
    <t>中华精神家园---国画风采：绘画方法体系与类别/新</t>
  </si>
  <si>
    <t>中华精神家园---翰墨飘香：著名书法名作与艺术/新</t>
  </si>
  <si>
    <t>中华精神家园---江淮戏话：安徽戏曲种类与艺术/新</t>
  </si>
  <si>
    <t>中华精神家园节庆习俗民族盛典：少数民族节日与内涵</t>
  </si>
  <si>
    <t>中华精神家园杰出人物诗神巨星：天才诗人与妙笔华篇</t>
  </si>
  <si>
    <t>中华精神家园杰出人物艺术大家：艺术大师与杰出之作</t>
  </si>
  <si>
    <t>中华精神家园---经典民居：精华浓缩的最美民居/新</t>
  </si>
  <si>
    <t>中华精神家园---梨园谱系：八桂梨园/新</t>
  </si>
  <si>
    <t>中华精神家园梨园谱系滇黔好戏：云南贵州戏曲与艺术</t>
  </si>
  <si>
    <t>中华精神家园梨园谱系荆楚戏台：湖北戏曲种类与艺术</t>
  </si>
  <si>
    <t>中华精神家园梨园谱系闽台戏苑：福建戏曲种类与艺术</t>
  </si>
  <si>
    <t>中华精神家园梨园谱系苏沪大戏：江苏上海戏曲与艺术</t>
  </si>
  <si>
    <t>中华精神家园---历史开关：千年古城墙与古城门/新</t>
  </si>
  <si>
    <t>中华精神家园历史长河兵器阵法：历代军事与兵器阵法</t>
  </si>
  <si>
    <t>中华精神家园---民风根源·万姓之根·姓氏与名字号及称谓单色</t>
  </si>
  <si>
    <t>中华精神家园---千古都城：三大古都的千古传奇/新</t>
  </si>
  <si>
    <t>中华精神家园---千古要塞：南方的著名古代关隘/新</t>
  </si>
  <si>
    <t>中华精神家园---强健之源·南拳北腿·无数种类与文化内涵单色</t>
  </si>
  <si>
    <t>中华精神家园强健之源中国功夫：中华武术历史与文化</t>
  </si>
  <si>
    <t>中华精神家园---桥的国度：穿越古今的著名桥梁/新</t>
  </si>
  <si>
    <t>中华精神家园---三大名楼：文人雅士的汇聚之所/新</t>
  </si>
  <si>
    <t>中华精神家园---山水灵性：中华巨龙/新</t>
  </si>
  <si>
    <t>中华精神家园山水灵性母亲之河：黄河文明与历史渊源</t>
  </si>
  <si>
    <t>中华精神家园---少林传奇：少林功夫历史与文化/新</t>
  </si>
  <si>
    <t>中华精神家园---生之由来：生庚生肖与寿诞礼俗/新</t>
  </si>
  <si>
    <t>中华精神家园---特色之乡：文化之乡与文化内涵/新</t>
  </si>
  <si>
    <t>中华精神家园---天府之国：蜀文化的特色与形态/新</t>
  </si>
  <si>
    <t>中华精神家园---天文回望：天文历史与天文科技/新</t>
  </si>
  <si>
    <t>中华精神家园文化标记龙凤图腾：龙凤崇拜与舞龙舞狮</t>
  </si>
  <si>
    <t>中华精神家园---文化遗迹：原始文化/新</t>
  </si>
  <si>
    <t>中华精神家园物宝天华青铜时代：青铜文化与艺术特色</t>
  </si>
  <si>
    <t>中华精神家园物宝天华天下奇石：赏石文化与艺术特色</t>
  </si>
  <si>
    <t>中华精神家园西部沃土龙兴之地：汉水文化特色与形态</t>
  </si>
  <si>
    <t>中华精神家园西部沃土人类敦煌：敦煌文化特色与形态</t>
  </si>
  <si>
    <t>中华精神家园戏苑杂谈齐鲁戏台：山东戏曲种类与艺术</t>
  </si>
  <si>
    <t>中华精神家园戏苑杂谈三秦戏苑：陕西戏曲种类与艺术</t>
  </si>
  <si>
    <t>中华精神家园戏苑杂谈燕赵戏苑：河北戏曲种类与艺术</t>
  </si>
  <si>
    <t>中华精神家园---雄关漫道：北方的著名古代关隘/新</t>
  </si>
  <si>
    <t>中华精神家园---燕赵悲歌：燕赵文化特色与形态/新</t>
  </si>
  <si>
    <t>中华精神家园衣食天下丝绸锦缎：古代纺织精品与布艺</t>
  </si>
  <si>
    <t>中华精神家园衣食天下中国酒道：酒历史酒文化的特色</t>
  </si>
  <si>
    <t>中华精神家园---艺术之根：民间剪纸与民间年画/新</t>
  </si>
  <si>
    <t>中华精神家园---影视鼻祖：民间皮影戏与木偶戏/新</t>
  </si>
  <si>
    <t>中华精神家园---悠久历史：古往今来/新</t>
  </si>
  <si>
    <t>中华精神家园悠久历史变法图强：历代变法与图强革新</t>
  </si>
  <si>
    <t>中华精神家园悠久历史古代户籍：历代区划与户籍制度</t>
  </si>
  <si>
    <t>中华精神家园悠久历史古代税赋：历史赋税与劳逸制度</t>
  </si>
  <si>
    <t>中华精神家园悠久历史选贤任能：历代官制与选拔制度</t>
  </si>
  <si>
    <t>中华精神家园---园林千姿：岭南园林特色与名园/新</t>
  </si>
  <si>
    <t>中华精神家园中部之魂瑰丽楚地：荆楚文化特色与形态</t>
  </si>
  <si>
    <t>中华精神家园中部之魂秦淮画卷：秦淮文化特色与形态</t>
  </si>
  <si>
    <t>中华精神家园---中原曲苑：河南戏曲种类与艺术/新</t>
  </si>
  <si>
    <t>中华精神家园---自然遗产：自然名胜/新</t>
  </si>
  <si>
    <t>中华精神家园---自然遗产·植物王国·国家保护的野生植物单色</t>
  </si>
  <si>
    <t>中华科技传奇丛书：从东汉火箭到长征火箭</t>
  </si>
  <si>
    <t>中华科技传奇丛书：从都江堰到南水北调</t>
  </si>
  <si>
    <t>中华科技传奇丛书：从观象到射电望远镜</t>
  </si>
  <si>
    <t>中华科技传奇丛书：从望闻问切到戊肝疫苗</t>
  </si>
  <si>
    <t>中华科技传奇丛书：从夏特古道到京泸高铁</t>
  </si>
  <si>
    <t>中华科技传奇丛书：从赵州桥到珠港澳大桥</t>
  </si>
  <si>
    <t>中华美德故事丛书:勤俭美德故事</t>
  </si>
  <si>
    <t>中华美德故事丛书--诚信美德故事</t>
  </si>
  <si>
    <t>中华美德故事丛书--孝悌美德故事</t>
  </si>
  <si>
    <t>中华青少年科学博览丛书·环保卷：图说地球上的生态资源四色/新</t>
  </si>
  <si>
    <t>中华青少年科学博览丛书·环保卷：图说人类危机之温室效应四色/新</t>
  </si>
  <si>
    <t>中华青少年科学博览丛书·科学卷：图说运载火箭的发明四色/新</t>
  </si>
  <si>
    <t>中华青少年科学博览丛书·气象卷：图说大气与大气压力四色/新</t>
  </si>
  <si>
    <t>中华青少年科学博览丛书·气象卷：图说厄尔尼诺四色/新</t>
  </si>
  <si>
    <t>中华青少年科学博览丛书·气象卷：图说海市蜃楼四色/新</t>
  </si>
  <si>
    <t>中华青少年科学博览丛书·文化卷：图说世界名著瀑布四色/新</t>
  </si>
  <si>
    <t>中华青少年科学博览丛书·文化卷：图说世界著名故居四色/新</t>
  </si>
  <si>
    <t>中华青少年科学博览丛书·文化卷：图说世界著名广场四色/新</t>
  </si>
  <si>
    <t>中华青少年科学博览丛书·文化卷：图说世界著名海港四色/新</t>
  </si>
  <si>
    <t>中华青少年科学博览丛书·文化卷：图说世界著名湖泊四色/新</t>
  </si>
  <si>
    <t>中华青少年科学博览丛书·文化卷：图说世界著名学府四色/新</t>
  </si>
  <si>
    <t>中华青少年科学博览丛书·文化卷：图说世界著名岩洞四色/新</t>
  </si>
  <si>
    <t>中华青少年科学文化博览丛书·环保卷：图说不容忽视的全球污染四色/新</t>
  </si>
  <si>
    <t>中华青少年科学文化博览丛书·环保卷：图说地球环境故事四色/新</t>
  </si>
  <si>
    <t>中华青少年科学文化博览丛书·环保卷：图说环境与城市四色/新</t>
  </si>
  <si>
    <t>中华青少年科学文化博览丛书·环保卷：图说人类的环保之路四色/新</t>
  </si>
  <si>
    <t>中华青少年科学文化博览丛书·科学卷：图说走进信息化时代四色/新</t>
  </si>
  <si>
    <t>中华青少年科学文化博览丛书·气象卷：图说风霜雨雪四色/新</t>
  </si>
  <si>
    <t>中华青少年科学文化博览丛书·气象卷：图说洪水与干旱四色/新</t>
  </si>
  <si>
    <t>中华青少年科学文化博览丛书·气象卷：图说台风和寒潮四色/新</t>
  </si>
  <si>
    <t>中华青少年科学文化博览丛书·气象卷：图说云雾淞四色/新</t>
  </si>
  <si>
    <t>中华青少年科学文化博览丛书·文化卷：图说世界著名城堡四色/新</t>
  </si>
  <si>
    <t>中华青少年科学文化博览丛书·文化卷：图说世界著名城市四色/新</t>
  </si>
  <si>
    <t>中华青少年科学文化博览丛书·文化卷：图说世界著名岛屿四色/新</t>
  </si>
  <si>
    <t>中华青少年科学文化博览丛书·文化卷：图说世界著名公园四色/新</t>
  </si>
  <si>
    <t>中华青少年科学文化博览丛书·文化卷：图说世界著名教堂四色/新</t>
  </si>
  <si>
    <t>中华青少年科学文化博览丛书·文化卷：图说世界著名陵墓四色/新</t>
  </si>
  <si>
    <t>中华青少年科学文化博览丛书·文化卷：图说世界著名山川四色/新</t>
  </si>
  <si>
    <t>中华青少年科学文化博览丛书·文化卷：图说世界著名寺院四色/新</t>
  </si>
  <si>
    <t>中华上下五千年新</t>
  </si>
  <si>
    <t>中华思想座右铭丛书：传统美德座右铭</t>
  </si>
  <si>
    <t>中华思想座右铭丛书：立身处世座右铭</t>
  </si>
  <si>
    <t>中华思想座右铭丛书：求知问学座右铭</t>
  </si>
  <si>
    <t>中华思想座右铭丛书：人伦交际座右铭</t>
  </si>
  <si>
    <t>中华文化百科-历法：万年历法源流四色</t>
  </si>
  <si>
    <t>中外民间故事：列那狐的故事</t>
  </si>
  <si>
    <t>中外战争传奇丛书.劈波斩浪逐荷夷：郑成功收复台湾/新</t>
  </si>
  <si>
    <t>中小学课本里的名人传记丛书·爱迪生</t>
  </si>
  <si>
    <t>中小学课本里的名人传记丛书·安徒生</t>
  </si>
  <si>
    <t>中小学课本里的名人传记丛书·成吉思汗</t>
  </si>
  <si>
    <t>中小学课本里的名人传记丛书·德川家康</t>
  </si>
  <si>
    <t>中小学课本里的名人传记丛书·杜甫</t>
  </si>
  <si>
    <t>中小学课本里的名人传记丛书·法布尔</t>
  </si>
  <si>
    <t>中小学课本里的名人传记丛书·范仲淹</t>
  </si>
  <si>
    <t>中小学课本里的名人传记丛书·富兰克林</t>
  </si>
  <si>
    <t>中小学课本里的名人传记丛书·高更</t>
  </si>
  <si>
    <t>中小学课本里的名人传记丛书·歌德</t>
  </si>
  <si>
    <t>中小学课本里的名人传记丛书·华盛顿</t>
  </si>
  <si>
    <t>中小学课本里的名人传记丛书·吉卜林</t>
  </si>
  <si>
    <t>中小学课本里的名人传记丛书·孔子</t>
  </si>
  <si>
    <t>中小学课本里的名人传记丛书·李世民</t>
  </si>
  <si>
    <t>中小学课本里的名人传记丛书·林肯</t>
  </si>
  <si>
    <t>中小学课本里的名人传记丛书·林则徐</t>
  </si>
  <si>
    <t>中小学课本里的名人传记丛书·门德尔松</t>
  </si>
  <si>
    <t>中小学课本里的名人传记丛书·莫扎特</t>
  </si>
  <si>
    <t>中小学课本里的名人传记丛书·牛顿</t>
  </si>
  <si>
    <t>中小学课本里的名人传记丛书·普利策</t>
  </si>
  <si>
    <t>中小学课本里的名人传记丛书·亚历山大</t>
  </si>
  <si>
    <t>中小学课本里的名人传记丛书·岳飞</t>
  </si>
  <si>
    <t>中小学课本里的名人传记丛书·张良</t>
  </si>
  <si>
    <t>中小学课本里的名人传记丛书——巴赫</t>
  </si>
  <si>
    <t>中小学课本里的名人传记丛书——舒伯特</t>
  </si>
  <si>
    <t>中小学课本里的名人传记丛书——伊莎多拉·邓肯</t>
  </si>
  <si>
    <t>中小学生必备的常识丛书：中小学生必备的艺术鉴赏常识</t>
  </si>
  <si>
    <t>中小学生不得不读的故事丛书--让青少年懂得团结友爱的故事</t>
  </si>
  <si>
    <t>中小学生不得不读的故事丛书--让青少年懂得遵纪守法的故事</t>
  </si>
  <si>
    <t>中小学生不得不读的故事丛书--让青少年学会乐于助人的故事</t>
  </si>
  <si>
    <t>中小学生不得不读的故事丛书--让青少年学会热爱祖国的故事</t>
  </si>
  <si>
    <t>中小学生不得不读的故事丛书--让青少年学会知错就改的故事</t>
  </si>
  <si>
    <t>中小学生成长指南：中小学生道德修养指南修订版/新</t>
  </si>
  <si>
    <t>中小学生成长指南：中小学生品德修养指南修订版/新</t>
  </si>
  <si>
    <t>中小学生成长指南：中小学生人生健康指南修订版/新</t>
  </si>
  <si>
    <t>中小学生成长指南：中小学生社会交往指南修订版/新</t>
  </si>
  <si>
    <t>中小学生基础素质培养丛书--如何开发自己的潜能</t>
  </si>
  <si>
    <t>中小学生平安自护小百科:保护生命/新</t>
  </si>
  <si>
    <t>中小学生校外生活指南丛书：中小学生德育自我修养指南修订版/新</t>
  </si>
  <si>
    <t>中小学生校外生活指南丛书：中小学生校外读书活动指南修订版/新</t>
  </si>
  <si>
    <t>中小学生校外体育活动指南新</t>
  </si>
  <si>
    <t>终生受益的名人名言新</t>
  </si>
  <si>
    <t>重温四时八节---春节四色/新</t>
  </si>
  <si>
    <t>朱自清散文集新</t>
  </si>
  <si>
    <t>专色五彩校园文化艺术活动丛书----校园舞蹈类活动指导手册/新</t>
  </si>
  <si>
    <t>自控力</t>
  </si>
  <si>
    <t>走进大自然丛书：探索大自然的四季新</t>
  </si>
  <si>
    <t>注：图书室的图书清单是做方案时拟定的，到供货时已有几个月的时间差，如有缺货产品可以用类似品种及相等价格的书籍替换。</t>
  </si>
  <si>
    <t>汝南县刘屯小学音乐、语言教室设备设施配置清单</t>
  </si>
  <si>
    <t>名称</t>
  </si>
  <si>
    <t>参数</t>
  </si>
  <si>
    <t>参考图片</t>
  </si>
  <si>
    <t>智慧黑板</t>
  </si>
  <si>
    <t>同教室（智能教学一体机）</t>
  </si>
  <si>
    <t>套</t>
  </si>
  <si>
    <t>五线谱电教板</t>
  </si>
  <si>
    <t>1.键盘：88键电钢琴键盘，体验真正的电钢琴力度。
2.双乐理演示尺.体验各基础乐理之间的相互关系。
3.五线谱表：一组可书写的大谱表,采用白色书写面板（采用紫外线光固化生产工艺有效保证板面的书写擦拭）。
4.音色：128种GM音色+1组打击乐器音色。
5.节奏：内置100种伴奏风格节奏。
6.示范曲：内置歌曲608首。
7.变调：五线谱12种变调。
8.调号转换：电教鞭上具有升调“#”.降调“b”转换功能键。
9.和弦方式：可演示任意和旋，两组和弦记忆，进行和弦对照演示。
10.伴奏：具单指和弦.多指和弦伴奏。
11.录音：具有录音功能。
12.节拍速度：可在40－280/每分钟范围可调。
13.显示：控制面板采用彩色触摸液晶屏。
14.接口：MIDI输入.输出接口，音频输入.输出接口。
15.音量控制：电子电位器控制.分主音量和伴奏音量控制。
16.拓展功能：具有USB2.0接口，支持用户U盘，可读取u盘中的MP3文件和MIDI乐曲文件。
17.外接接口：通用USB2.0输入；线路输入输出。
18.该示教板以键盘为核心，面板上贴有调的五度循环贴图，方便乐理知识的教学，将键盘.谱表.调名.调号巧妙的联系到一起，乐理演示简捷直观，乐理解析清析易懂。
19.具有键位与五线谱对应的双色LED指示灯，可对照键盘与五线谱相应的位置。
20.具有10cm*6cm超大简谱显示窗口，在电子教鞭演示五线谱过程中可直接显示相对应的简谱.升降号。</t>
  </si>
  <si>
    <t>台</t>
  </si>
  <si>
    <t>操作台</t>
  </si>
  <si>
    <t xml:space="preserve">不低于2000*550*880多功能操作台，嵌入式设计理念，教师用琴、与计算机及相应主控设备可内置，整洁、美观、大气，节约空间，适用性强。
</t>
  </si>
  <si>
    <t>个</t>
  </si>
  <si>
    <t>功放</t>
  </si>
  <si>
    <t>功能描述：
1、本机是一款多功能音频功率放大器，采用高效率的开关电源和数字功放技术，并集成了专业前级放大系统、音频信号处理系统、功放电路保护系统等，产品可靠稳定、体积小、重量轻、效率高、电压适应范围广，可广泛应用于多种扩声场所；
2、带两路有线话筒输入接口，两路无线话筒输入接口，三组线路输入接口，三组线路输出接口，两组功率输出接口；
3、话筒、线路的音量可独立调节并具有高低音两段均衡，有线话筒输入通道带可独立开关的+48V幻像电源；
4、本机带有蓝牙和USB播放功能，方便不同音乐节目的播放；
5、带有一键静音和RS232接口，可实现远程控制；
6、功放输出通道中L通道可独立调节输出大小。
技术参数：
1、带U盘播放（优先播放，格式MP3）和蓝牙播放，带LCD液晶显示屏，四路音源切换按键（带记忆功能），对线路1/线路2/线路3/（蓝牙/U盘）进行切换；
2、带2路有线话筒输入（6.35话筒口，+48V幻像电源可切换）、2路无线话筒输入（1路3.5三芯+1路USB，USB可用于2.4G无线话筒供电）、2组立体声线路输入（RCA*4莲花接口）、1路线路平衡输入（凤凰接口）；
3、带2组立体声线路输出（RCA*4莲花接口）、1路线路平衡输出（凤凰接口）；
4、带1路RS232控制接口、1路一键静音控制接口；
5、话筒和线路音量、高/低音独立可调，带功放L输出通道信号大小调节功能；
6、额定功率(RMS)：2×200W  8Ω,2×300W  4Ω；                              
7、总谐波失真：≤1%；
8、线路频率响应：20Hz～20KHz  ±3dB，话筒频率响应：80Hz～16KHz  ±3dB；
9、输入灵敏度：300±30mV线路，60±6mV有线话筒，200±20mV无线话筒；
10、信噪比：≥82dB；                            
11、线路高音提衰量（10KHz）：14dB±2dB，线路低音提衰量（100Hz）：14dB±2dB，话筒高音提衰量（10KHz）：14dB±2dB，话筒低音提衰量（100Hz）14dB±2dB；
12、整机高度：1U；
13、最大功率消耗：950W；
14、额定电源电压：～220V/50Hz，电压适应范围：～180V-242V。</t>
  </si>
  <si>
    <t>音箱</t>
  </si>
  <si>
    <t>1、扬声器单元：LF≥1*10英寸，HF≥2*3英寸；
2、额定功率：≥100W；
3、额定阻抗：8Ω（≥80%）
4、最大声压级：≥118dB
5、连续声压级：≥112dB
6、特性灵敏度：≥92dB/m/W
7、额定频率范围：65~20000Hz                                                                                                                                                       8、根据GB8898-2011、端子与外壳：绝缘电阻≥4MΩ</t>
  </si>
  <si>
    <t>对</t>
  </si>
  <si>
    <t>无线话筒</t>
  </si>
  <si>
    <t>1、采用UHF超高频段，全新音频电路构架，数字静音、数字音量调节；
2、先进的自动对频技术，仅需一键操作即可自动同步接收、发射工作频率，方便客户使用；
3、独特ID码设计，具有身份识别功能，彻底杜绝干扰和串频现象；
4、采用真分集式接收及数字导音，杂音锁定双重静音控制，接收距离远，消除接收断音及不稳的缺失。
5、各频道可单独或混合输出，可切换两段输出的音量，具有MIC/LINE输出开关：
6、接收机可设置锁屏功能，防止使用误操作；
7、高端液晶显示屏采用全新的背光补亮方式，使接收机及发射器的工作状态一目了然；
8、理想环境操作半径大于50米，适用于多种场合；
技术参数：
1、射频范围: UHF537-587.3MHZ
2、可调范围 :约50 MHz 
3、信道数目：200个
4、频率间隔：250KHz
5、频率稳定度：±0.005%（-10℃—﹢50℃）
6、综合T.H.D. :&lt;1% @1kHz 
7、音频响应 : 50Hz-15kHz
8、天线接口：TNC/50Ω
9、发射器拾音头：动圈式
10、发射器供电方式：两节AA电池
11、电池寿命：约8小时（发射器功率为高功率）</t>
  </si>
  <si>
    <t>电钢琴</t>
  </si>
  <si>
    <t>键盘： 88键(A-1~C7)榔头键力度触感配重标准键盘
显示：多功能背光LCD液晶显示
复音数：256个音
音色：1514种（包括140种民族音色、240组打击乐音色、1组民族打击乐和1组效果音）
音色控制：音量，延音，微调，移调，偏移，八度  
踏板：弱音踏板，保持音踏板，延音踏板
效果：10种混响类型，混响深度，混响开关；13种合唱类型，合唱深度，合唱开关
节奏数：320种（包括61种民族节奏)
节奏控制：淡入淡出，同步启动，启动/停止，前奏/尾奏， 间奏，变奏，单键设置， 速度控制，打击乐音量控制，和弦贝司音量控制，
键盘控制：全键盘, 单指多指和弦， 键盘分离， 键盘双音色，双人模式， 和声， 3种力度曲线及固定力度选择
示范曲：470首
录音：USB多轨(16 轨) 实时录音和播放，自动轨/手动轨录音选择，USB音量控制
存储设置：4 x 6组存储设置，存储设置可以通过USB磁盘保存/装载
其它：敲击/速度，USB磁盘功能，USBMIDI/USB AUDIO，MIDIIN开关控制，右手左手双音色MIDIOUT开关通道选择控制，Local开关控制，节拍器
接口：AC 220V 电源插孔，脚踏插孔，U盘插孔，USB插孔，线路输入输出插孔, 耳机1/2插孔，MIDI in/out插孔</t>
  </si>
  <si>
    <t>手风琴</t>
  </si>
  <si>
    <t xml:space="preserve">律制：十二平均律标准音：小字一组a音为440Hz，应符合GB3451的要求,音准误差：极限偏差为+17 -8音分；八度纯，四度，五度均匀；
1.琴箱：长482mm,宽190mm.
2.风箱：表面覆盖条两端应一致，折层边棱应平整。风箱伸缩自如，与琴箱结合严密。
3.键盘：41个条形琴键，有24根白键，17根黑键组成，中心距20mm，琴键宽度19mm, 珍珠白银花键特殊材料铸塑。键盘耐磨防划、黑白键左右不摆动、机械传动稳定灵活，经久耐用不褪色。
4.音域：从F到A。
5.键盘变音器：7个变音+一个总还原，排列整齐，音列组合标志准确、清楚.变音传动装置应灵敏有效，并能保证音孔的充分启闭。
6.贝斯：120个键钮，排列整齐，运动灵活，经久耐用，不易掉齿。
7.贝斯变音器：三个变音键组成，排列整齐、音列组合标志应清晰、准确；传动装置应灵敏有效。
8.琴箱：色泽协调，表面平滑，线条流畅，镀层完整。紧固件没有松动现象。
9.音质：高音明亮，中音丰富有力，低音浑厚，音质纯净，无哑音；         </t>
  </si>
  <si>
    <t>架</t>
  </si>
  <si>
    <t>录音机</t>
  </si>
  <si>
    <t>带速 4.76cm/s±3% 收音频率 MW:530-1600KHz FM:76-108MHz 
抖 晃 ≤0.4% 电力消耗功率 12W 
输出功率 2W+2W 磁带放音频响 100Hz-8KHz 
扬声器 77mm 6Ω CD放音频响 50Hz-18KHz 
CD格式 CD/CD-R/CD-RW 体 积 约260x219x139mm 
支持格式 USB/TF卡 MP3/WMA 重 量 约2.0KG(不含电池) 
随机配件 主机x1/AC电源线x1/遥控器x1/说明书x1/保修卡x1</t>
  </si>
  <si>
    <t>音乐节拍器</t>
  </si>
  <si>
    <t xml:space="preserve">1.材料：注塑外壳 纯金属机芯
2.机芯：高档金属机芯
3.模式：传统示拍模式
4.速度：40~208拍/分
5.节拍：0、2、3、4、6 
6.误差：速度误差&lt;1%
7.音色：纯金属机芯结构，精准、稳定、音亮清脆、均匀，操作简便,外观时尚
</t>
  </si>
  <si>
    <t>音叉</t>
  </si>
  <si>
    <t xml:space="preserve">1.材质：钢制
2.规格：总长≧115mm，把手长度≧40mm，叉长≧75mm，叉厚≧3mm
3.结构：呈“Y”形的钢质音叉，手柄上印有A-440钢印，标准音乐音叉，整块钢材经过车床，铣床，磨床等机械加工而成  
4.使用方法：敲击音叉，采集声波波形图 </t>
  </si>
  <si>
    <t>中小学音乐教学挂图</t>
  </si>
  <si>
    <t>1.符合中小学音乐教科书的有关要求，符合中小学音乐课程标准的指导思想
2.挂图采用彩色胶印，画面整洁，色泽自然鲜明，图像清晰，表面平整，无缺角和褶痕
3.挂图内容正确.重点突出
4.全套70幅对开，牢固耐用
5.由人民音乐电子音像出版社发行　</t>
  </si>
  <si>
    <t>小学音乐多媒体教学软件</t>
  </si>
  <si>
    <t>音乐教科书同步的配套教学软件产品，12蝶,正版包装须印刷发行单位、正版发行书号,产品内容以教材为主，包含目录索引，将教材中所有的曲谱、文字等内容以多媒体的模式呈现，每册光盘内容有课本配套的所有曲谱、文字、图像、音响和视频等资料，对课本中的相关知识点实行多媒体化的展现，并对知识点进行了延伸补充。本套产品在基础的多媒体课件上增加了伴奏升调、降调，节拍器，教参下载等多种实用的功能，以便于教师的教学；课件的内容上也更注重于学习的科学性、趣味性，使学生能够积极主动、轻松愉快的参与学习。</t>
  </si>
  <si>
    <t>小学曲库(小学音乐音响教学资源库)</t>
  </si>
  <si>
    <t xml:space="preserve"> 音乐教科书同步的配套教学资料，内容同步音乐教材,正版包装须印刷发行单位、正版发行书号,内容包含民乐、西乐。</t>
  </si>
  <si>
    <t>小学音乐教材配套音像资料</t>
  </si>
  <si>
    <t>音乐教科书同步的配套教学资料，44蝶,内容同步音乐教材,正版包装须印刷发行单位、正版发行书号,产品内容以教材为主，将教材中所有的曲谱、文字等内容以多媒体的模式呈现，缩小老师的备课难度及备课内容,每册光盘内容有课本配套的所有曲谱、文字、图像、音响和视频等资料，对课本中的相关知识点实行多媒体化的展现，并对知识点进行了延伸补充。课件的内容注重于学习的科学性、趣味性，使学生能够积极主动、轻松愉快的参与学习。</t>
  </si>
  <si>
    <t>音筒</t>
  </si>
  <si>
    <t xml:space="preserve">1.外观构成：彩色塑料音筒，外部有音符标注；一头有系绳，用于方便手拿
2.规格：筒直径≧44mm，按音符排列，音筒长：C≧610mm、D≧550mm、E≧472mm、F≧455mm、G≧410mm、A≧360mm、B≧310mm、C≧297mm； </t>
  </si>
  <si>
    <t>音条</t>
  </si>
  <si>
    <t>1.构成：由实木制木条和铝片构成，带有便携带木盒，
2.组成部分：音条键、发音箱、音条钉、音条锤，产品表面镀层牢固、完整、光亮，
3.规格：铝制17块音块组成，规格：最长音块≧215mm、最短音块≧143mm；音块高≧46mm；音块的铝板琴片厚度≧5mm；
4.音色：音灵敏，主音清晰，悦耳，音色饱满，共鸣好，无杂音；音准符合标准要求。</t>
  </si>
  <si>
    <t>铝板琴</t>
  </si>
  <si>
    <t xml:space="preserve">1.材质：优质钢铝；
2.规格：琴长≧615mm，琴宽≧342mm，琴片宽≧25mm，琴片厚≧5mm，整体琴片长185mm-75mm组成，琴片根据音阶不同尔长度不同；不锈钢支架的高度为≧600mm，支架中心钢管的直径≧25mm
3.结构：音板、音锤、支架、琴包组成；由1个32音的裸琴和1副不锈钢制支架组合而成，琴片上刻有音阶，不锈钢制支架的3个分支架底部均有黑色橡胶垫保护，起到稳定、固定的作用；
4.使用方法：演奏时将铝板琴放在组装好的支架上，然后左右手手持敲棒敲击琴片即可； </t>
  </si>
  <si>
    <t>口风琴</t>
  </si>
  <si>
    <t>1.材质：食品级ABS无毒工程树脂 ；3个8度音域
2.结构：37键键盘组成、吹嘴一个、塑料吹管一个、擦琴布一块，优质帆布带拉链琴包一个（含背带）； 
3.规格：全长≧470mm，宽≧107mm，高≧35mm；白键长均≧84mm，宽均≧18mm；黑键长均≧108mm，宽均≧54mm；塑料吹管长≧540mm；吹嘴长≧65mm，宽≧17mm；外包装尺寸长*宽*高≧515*140*60mm ；
4.音质：采用十二平均律，标准音440-442Hz，音色清脆、柔和、圆润、响亮、均匀、无杂音；
5.使用方法：用嘴吹气时，手指按键盘上任意键发音；</t>
  </si>
  <si>
    <t>竖笛</t>
  </si>
  <si>
    <t xml:space="preserve">1.材质：ABS树脂； 
2.结构：由安全无毒环保塑料制成的8孔竖笛一支，内附:一根清洁棒、竖笛说明书（含指法表）、竖笛挂绳，PVC袋包装 ，笛身贴有镭射光标
3.调性：C调
</t>
  </si>
  <si>
    <t>支</t>
  </si>
  <si>
    <t>葫芦丝</t>
  </si>
  <si>
    <t xml:space="preserve">1.材质：天然葫芦 
2.规格：葫芦丝全长≧38.5CM；葫芦≧13CM；主音管≧23CM；主音管直径≧1.5CM；葫芦丝吹口≧2CM；
3.结构：由1个天然葫芦、仿花牛角吹口、2根附管、1根主音管、1个小DIY中国结组成
4.调性：C调
5.使用方法：右手无名指、中指、食指用第一节指肚分别开闭第一、二、三个音孔，拇指拖于主管下方。左手无名指、中指、食指用第一节指肚分别开闭，第四、第五、第六音孔，拇指开开位于主管前下方的第七音孔。
</t>
  </si>
  <si>
    <t>尤克里里</t>
  </si>
  <si>
    <t xml:space="preserve">1.材质：桃花芯尤克里里
2.面板：桃花芯木 
3.侧板：桃花芯木 
4.背板：桃花芯木 
5.指板：玫瑰木 
6.下码：玫瑰木 
7.旋钮：全封闭 
8.口轮：雕刻 
9.琴枕：牛骨 
10.漆面：亚光 
</t>
  </si>
  <si>
    <t>把</t>
  </si>
  <si>
    <t>吉它</t>
  </si>
  <si>
    <t>面板材料：云杉夹板，底侧板材料：沙比利，琴体面板包边：象牙白ABS五线，琴体侧板包边：象牙白ABS，象牙白ABS五线，指板材料：玫瑰木，指板包边：象牙白ABS，指板音点：5MM白色星点，琴颈材料：那都，琴头包边：琴头包边，音孔装饰：ABS+咖啡色赛璐璐，上下弦枕：象牙白ABS，琴  钮：镀铬全封闭式</t>
  </si>
  <si>
    <t xml:space="preserve">爵士鼓  </t>
  </si>
  <si>
    <t xml:space="preserve">鼓桶尺寸：低音鼓22"*16"；军鼓14"*5.5"；一通鼓12"*9"；二通鼓13"*10"； 三通鼓16"*16”
硬件配置：直杆吊镲架 踩镲架 军鼓架 低音鼓踏板 鼓凳
镲片尺寸：12"踩镲*2片  15"强音镲*1片 
鼓皮配置： 高级PVC半透明鼓皮 
纸箱包装尺寸：76CM * 60CM * 56CM
重量：约40公斤 </t>
  </si>
  <si>
    <t>组</t>
  </si>
  <si>
    <t>乐谱架</t>
  </si>
  <si>
    <t>1、材质：优质铁，磨砂面
2、规格:谱台面直径≧470mm，高度≧340mm，最大可升降到1.4-1.5米的高度，加厚金属钢管支架中心钢管直径≧19mm
3、结构：由加厚金属谱台面和加厚金属钢管支架组成。加厚金属钢管支架底部有3个支撑杆可收合， 脚底为防滑塑胶材质，所有旋钮为均高级ABS材质结实耐用
4、使用方法：打开包装进行简单组装即可使用。</t>
  </si>
  <si>
    <t>六面体凳</t>
  </si>
  <si>
    <t xml:space="preserve">1、材质：复合板材、带ABS包边材料、硬质包角钉制；
2、规格：250*300*410mm含护角部分
3、结构：由一正方体凳组成，凳子颜色有3种，3色对称。凳子有8个护角，护角为硬质塑料制成，防滑
4、使用方法：打开包装即可使用，根据需要可组合各种形状 </t>
  </si>
  <si>
    <t>汝南县刘屯小学科学实验室设备设施配置清单</t>
  </si>
  <si>
    <t>教师演示台</t>
  </si>
  <si>
    <t>1、规格：2400×700×850mm（±20mm）。
2、台面：采用≥12.7mm厚双面膜实芯理化板。
3、结构：全钢独立柜体结构，无需安装；演示台设有储物柜，中间为演示台，设置电源主控系统、多媒体设备（主机、显示器、中控、功放、交换机）的位置预留。
4、柜身主体背板、吊板及所有板材均采用采用1.0优质一级冷轧钢板（SPCCT）经CNC机压成型，满焊无缝焊接工艺，表面经磷化、环氧树脂静电粉末涂装处理。
5、柜门：双包结构，柜门内部填充蜂窝隔音棉。
6、门铰：采用锌合金铰链。自闭式，与柜体面水平角度&lt;15度时，柜门即可自行关闭，使用过程中无噪音，可开关十万次。
7、滑轨：三节静音滑轨滑轨，承重性强、滑动性能良好、无噪音开合十万次不变形。
8、拉手：一字内隐藏拉手，与门板抽屉连为一体，造型独特美观。
9、脚垫：ABS注塑专用垫，具有高度可调、耐磨、防潮、耐腐蚀等特点。</t>
  </si>
  <si>
    <t>张</t>
  </si>
  <si>
    <t>学生实验桌</t>
  </si>
  <si>
    <t>1、规格：1200*600*780mm（±20mm）
2、台面：采用≥12.7mm实验室专用实芯理化板
3、台身结构：新型塑铝结构，学生位镂空式，符合人体工程学设计，美观大方。
4、桌身：由桌腿、立柱、支撑柱、前横梁、中横梁、后横梁,挡水条组成。
5、桌腿：采用工字型压铸铝一次成型，三段链接。
6、上腿（分左右脚）规格：≥长560*宽55*高105mm，壁厚≥2.5mm，内侧设有凹槽。
7、下腿（分左右脚）规格：≥长520*宽65*高90mm，壁厚≥2.5mm，内侧设有凹槽。
8、下脚正反面设有塑料卡盖，组装完成后更加美观。
9、立柱：采用≥40×110mm，壁厚≥1.3mm。立柱每端内部有2个铸铝成型的螺丝链接位；内侧设有凹槽。
10、上腿两侧可选装插座方便学生使用。
11、前横梁：≥30×30mm，壁厚≥1.2mm。
12、中横梁：≥30×30mm，壁厚≥1.2mm。
13、后横梁：≥30×30mm,壁厚≥1.2mm。后横梁上侧设有15X55mm挡水条
14、下横梁固定拉杆≥15×95mm，壁厚≥1.2mm。
15、材料采用优质铝镁合金材料，材料表面经高压静电喷涂环氧树脂防护层，耐酸碱，耐腐蚀处理。
16、书包斗:尺寸≥430X270X160mm采用环保型ABS工程塑料一次性注塑成型。两个书包斗中间设有学生电源盒260X185X140mm，方便学生使用。</t>
  </si>
  <si>
    <t>实验凳</t>
  </si>
  <si>
    <t>1、规格:320*480-540mm。
2、凳脚材质:4个凳脚采用20*40*1.2mm椭圆形无缝钢管模具一次成型,全圆满焊完成,结构牢固,经高温粉体烤漆处理,长时间使用也不会产生表面烤漆剥落现象.。凳脚弧度:上部凳脚弧度66°,下部凳脚弧度24°,整体美观大方。
3、方形托盘厚度≥3mm边长160*160mm。
4、凳面:凳面直径≥320mm采用环保型PP改性塑料注塑成型;表面细纹咬花,防滑不发光。
5、脚垫:采用PP加耐磨纤维质塑料,实心倒勾式一体射出成型。
6、凳子可螺旋升降,升降到一定高度后要有固定不旋转装置并且升到最高时凳面不可脱落。</t>
  </si>
  <si>
    <t>条</t>
  </si>
  <si>
    <t>功能柱</t>
  </si>
  <si>
    <t>外形尺寸（750*340*180mm）整体采用PP全新塑料注塑成，塑料产品壁厚不低于3.5mm。</t>
  </si>
  <si>
    <t>教师总控电源</t>
  </si>
  <si>
    <t>l、面板采用2.5毫米厚绝缘板做衬板（不可使用塑料板，塑料板易变形），表面贴敷0.3毫米厚PC覆膜，美观耐用。设置漏电保护总开关（国产知名品牌，德力西或正泰）、220V交流输出选用国标五孔插座，应取得3C认证的品牌产品。
2、低压交流电源：0-30V可调(每档2V)，额定电流1.5-3A(短路、过载自动保护、自动复位)；轻触按键操作，数字键直接选取电压.数字表显示。
3、直流稳压电源：0-30v额定电流1.5-3A，调压分辨率为0.1V.(短路、过载自动保护、自动复位)；轻触按键操作，数字键直接选取电压.数字表显示。
4、直流大电流输出：9V／40A；10秒自动断开。LED闪烁计时。
5.由教师控制学生实验台交流220V电源，每组由轻触覆膜开关控制，共分四组。
6.学生：A.由教师统一控制学生实验台低压电源，交流每档2V,共15档。学生直流可以在老师给定的低压交流控制范围内微调。B.根据选配的学生电源，教师机应具备锁定功能。锁定后学生不能自行调节，和教师保持同步。7.A.设置密码开机定时关机功能，只有输入正确密码才能进行操作，可定时1-45分钟自动关机。确保用电安全，方便管理。B.密码开机还应设置一组超级密码，以方便忘记密码后能及时找回。</t>
  </si>
  <si>
    <t>学生电源</t>
  </si>
  <si>
    <t>1、每两个学生中间，配备ABS翻转式电源盒，面板采用2.5毫米厚绝缘板做衬板（不可使用塑料板，塑料板易变形），表面贴敷0.3毫米厚PC覆膜，美观耐用。使用时翻出。使用完毕按回原位。
2、低压交直流：低压有教师主控统一供给。输出接口选用优质回形插座，交直流不仅标识清晰且接线柱颜色要有区分，（直流应采用红黑两色，交流可选区别于直流的颜色）。教师提供0-30V/2A每档2V低压交流电源。学生直流0-30V有学生电源自动整流输出。低压交直流均设有短路、过载自动保护、自动复位。
3、高压220V输出：选用国标五孔插座。插座必须设置安全门，并取得3C认证的品牌产品。</t>
  </si>
  <si>
    <t>水槽柜</t>
  </si>
  <si>
    <t>创新型“五防”一体化水槽台：规格590X490X800mm，进口ABS材质；下柜设计为“工”型，采用整体式模具一次注塑成型，壁厚3mm，侧边设计框式U型槽，前后设有检修门，便于后期维护；上部为黑色一体式水槽，槽深360*360*260mm，防臭式回水设计；配有优质鹅颈式铜质镀铬三联水嘴，出水量大，防水溅。水槽台整体美观大方，牢固耐用，防水、防漏、防臭、防水溅、防腐蚀五防一体，操作便捷、维护方便，适用生物、化学实验室。  </t>
  </si>
  <si>
    <t>三联水嘴</t>
  </si>
  <si>
    <t>1.主体：加厚铜质
2.涂层：高亮度环氧树脂涂层，耐腐蚀、耐热，防紫外线辐射
3.陶瓷阀芯90°旋转，使用寿命开关50万次，静态最大耐压20巴
4.经久耐用，不会出现渗水、断裂现象
5.鹅颈管可360°旋转
6.开关旋钮：高密度PP，人体工学设计，手感舒适</t>
  </si>
  <si>
    <t>给、排水系统（地面以上部分）</t>
  </si>
  <si>
    <t>每张实验台给水管采用优质PPR管，主管直径20mm、分管直径20mm；排水管采用50mm优质PVC管。</t>
  </si>
  <si>
    <t>电气布线（地面以上部分）</t>
  </si>
  <si>
    <t>1、DN25mm阻燃线管；
2、1.5mm²、2.5mm²、4mm²国标线材，符合国家标准。</t>
  </si>
  <si>
    <t>安装调试</t>
  </si>
  <si>
    <t>教师端数字化探究仪器及实验配套附件</t>
  </si>
  <si>
    <t>一体化探究数据采集器</t>
  </si>
  <si>
    <t xml:space="preserve">★1、便携式一体化数据采集器，自带操作系统，全塑壳设计，厚度不超过30mm，轻便，采集器配有10英寸以上高清彩色显示屏，内置高灵敏电容触摸屏（TP）;
2、采集器支持多种传感器类型：数模混合传感器、数字传感器、无线传感器等类型；
★3、内置多通道高速数据采集模块，配有丰富的传感器接口，采集器具备不少于8路的有线传感器接口；分别为4路数字模拟混合传感器接口和4路纯数字传感器接口或更多；其中混合传感器接口设计在面板上，且接口带暗扣设计，能有效防止实验过程中传感器脱落；另外的纯数字传感器接口采用标准USB接口，分别位于采集器的左右两侧，保证在多传感器同步实验时，操作更便利；
4、内置无线蓝牙传感器通讯模块，可同时连接4路的蓝牙传感器或更多,进行同步实验；
5、内置有丰富的多媒体接口：音频输入口、音频输出口、扬声器接口或更多；
6、为适应不同的教学环境，内置有双模式高速网络通道：1）有线模式，高速有线网络接口1路，可通过网线直接连入校园网，访问云存储空间；2）无线模式，高速WiFi接口1路，可通过无线网络直接联网，免除对实验室布线的麻烦；
7、内置有TF卡接口一路，可保存大容量实验数据，便于实验数据共享；
8、为便于现场实验教学分享，内置有HDMI高清数字输出通道，可将实验过程投屏到投影机等大屏幕设备上，进行教学辅导；
9、为了适应不同的使用场景，采集器内置两路独立的充电接口或更多，分别位于右侧和底部，并配有一个电源指示灯；
10、为保证在连接数字显微镜等设备时，保证供电稳定，内置有独立的大功率接口，接口采用通用的USB接口；
★11、便携式设计，产品背部嵌有高强度金属提手（提手不短于：100mm，（偏差&lt;5mm）），方便户外实验操作；提手打开时可形成视角，方便放置在桌面进行实验。
</t>
  </si>
  <si>
    <t>数字化实验软件系统</t>
  </si>
  <si>
    <t>1、配套实验分析系统软件，人机界面友好、简洁，要求为中文界面；能自动识别新插入传感器并自动运行、多路传感器显示模式、实时显示实验数据或曲线，多种数据显示方式；
2、支持屏幕录像和外接摄像头录像，强大的录像回放功能，可以在实验后分析整个实验过程的细节，方便学生进行纠错；
3、符合新课程标准要求，能够完成新课标要求的实验，实时显示实验数据或曲线，重复性好，具备多种实验数据的分析工具及所有学生实验数据存储功能，可提供曲线图Curve，数码表Digital，数据列表Array等数据显示功能；
4、内置重新实验公式，同时可以完全自定义公式，不套用模版，自主输入公式；
5、完善的数据统计和曲线分析功能:包含拟合、积分、放大、缩小等多种曲线分析功能；
6、屏幕上的曲线图可上下、左右滚动或放大、缩小，自由选择所观察的部分，可以选定某段曲线进行分析；
7、可将实验数据输出到WORD等格式；
8、支持多个传感器同步采集。
9、内置物理、化学、生物学科的实验模板，并配有实验指导。</t>
  </si>
  <si>
    <t>记录型数据采集拓展器</t>
  </si>
  <si>
    <t xml:space="preserve">1、支持“实验教学与管理信息系统”，实时记录实验教与学行为，为评测与分析提供完整的数据基础，拓展器内置《基础实验辅助控制软件》。
2、支持多种传感器接口通道，提高系统的兼容性与拓展性。
★3、记录型拓展器内置有16路传感器采集通道，含8个带防脱落功能的接口，可满足不同的使用场合。
4、有2个拨动开关，用于控制电源和传感器接口。
★5、内置8个按键和8个状态指示灯；按键功能分别为：日期设置、使用记录、返回、确定、上、下、左、右。
6、内置实时时钟并具备不断电日期功能，可以准确记录使用时间到某年某月某日某时某分，并记录每次使用的时长，日期时间不会因为关机而重新设置，保证为实验教与学行为分析提供精准的数据基础。
★7、内置彩色显示屏，可同时显示实验教与学行为的跟踪记录，和传感器通道状态，也可初始化日期时间。
8、内置存储空间可记录长达1年的实验教与学行为记录；记录型拓展器可以一键进入查看1年内分月实验使用统计情况。
9、内置USB接口，用于导出记录、与PC/PAD/一体化数据采集器数据交换，同时提供额外的供电接口，保证在连接大功率传感器的时候系统正常运作。
10、护眼滚动调节器，无极调节屏幕亮度，可以根据环境以及学生的生理情况实现科学用眼。内置报警蜂鸣器，传感器接入时提示。
</t>
  </si>
  <si>
    <t>小学版实验系统</t>
  </si>
  <si>
    <t xml:space="preserve">1、是一款针对小学科学设计的专用软件；
2、具有2个风格登入页面，可以随意切换，满足小学生的兴趣；
3、整个界面简单，一目了然，按年级分类，如：六年级上册、五年级下册、五年级上册、五年级下册等
4、软件界面活泼可爱，可以很好的吸引小学生探究兴趣；
5、自带实验模板，不少于50个，每个实验模板具有该实验的实验原理、目的、器材、注意事项、装置图、实验器材等。
</t>
  </si>
  <si>
    <t>多量程电流传感器</t>
  </si>
  <si>
    <t>三量程：-3A~+3A/-200mA~+200mA/-20mA~+20mA，分辨率：0.1%量程，通过软件开关实现量程选择；用于测量电学方面各个实验中电流大小，可探究电路中电压、电流、电阻等量的关系。
1、传感器一体化设计，RJ45接口，连接插口采用RJ45接口，具有方向性和自锁功能，带有防滑暗扣，数据传输稳定；
2、传感器上配有通电指示灯；具有挂绳孔，可与配备的可拆卸挂绳连接，方便学生携带进行户外实验；
3、自带不少于2个传感器固定孔，方便多方位与其他固定装置配套使用，方便实验；
4、可分别支持iOS、Android、windows和Linux系统。</t>
  </si>
  <si>
    <t>多量程电压传感器</t>
  </si>
  <si>
    <t>三量程：-25V~+25V/-6V~+6V/-1V~+1V，分辨率：0.1%量程，通过软件开关实现量程选择；
1、传感器一体化设计，RJ45接口，连接插口采用RJ45接口，具有方向性和自锁功能，带有防滑暗扣，数据传输稳定；
2、传感器上配有通电指示灯；具有挂绳孔，可与配备的可拆卸挂绳连接，方便学生携带进行户外实验；
3、自带不少于2个传感器固定孔，方便多方位与其他固定装置配套使用，方便实验；
4、可分别支持iOS、Android、windows和Linux系统。</t>
  </si>
  <si>
    <t>多功能电流传感器</t>
  </si>
  <si>
    <t>量程：-3A~+3A，分辨率：0.01A；
★1、配置不小于3.5英寸显示屏，自带8个按键；2、自带触摸笔以及大容量可充电电池，电池可以拆卸利用充电器充电；3、支持无线和有线两种方式与终端设备进行通讯；4、具有4种显示模式，包含数字显示、仪表显示、列表显示和曲线显示；★5、报警功能:可设定报警方式为声音报警、灯光报警、振动；★6、内置8GB存储空间，可以对传感器数据进行录制并存储，也可以回放录制的数据；★7、支持6路传感器接口（拓展口),可对普通系列传感器进行数据采集；8、底部配有固定位，可以固定在铁架台上与传统设备结合；9、具有休眠功能，进入休眠模式后降低功耗，延长产品工作时时间；10、具有手动采集和自动采集两种功能，可以调节采集频；11、传感器系统内置二维码，可以随时扫描获取产品最新资料和更新；12、可以显示电池电量状态、存储状态、调节屏幕亮度；13、含有3个程控输出口，支持风扇、蜂鸣器、LED灯等；14、支持在Windows、Android、Linux、IOS系统平台进行实验应用。</t>
  </si>
  <si>
    <t>多功能电压传感器</t>
  </si>
  <si>
    <t>量程：-25V~+25V，分辨率：0.01V；
★1、配置不小于3.5英寸显示屏，自带8个按键；2、自带触摸笔以及大容量可充电电池，电池可以拆卸利用充电器充电；3、支持无线和有线两种方式与终端设备进行通讯；4、具有4种显示模式，包含数字显示、仪表显示、列表显示和曲线显示；★5、报警功能:可设定报警方式为声音报警、灯光报警、振动；★6、内置8GB存储空间，可以对传感器数据进行录制并存储，也可以回放录制的数据；★7、支持6路传感器接口（拓展口),可对普通系列传感器进行数据采集；8、底部配有固定位，可以固定在铁架台上与传统设备结合；9、具有休眠功能，进入休眠模式后降低功耗，延长产品工作时时间；10、具有手动采集和自动采集两种功能，可以调节采集频；11、传感器系统内置二维码，可以随时扫描获取产品最新资料和更新；12、可以显示电池电量状态、存储状态、调节屏幕亮度；13、含有3个程控输出口，支持风扇、蜂鸣器、LED灯等；14、支持在Windows、Android、Linux、IOS系统平台进行实验应用。</t>
  </si>
  <si>
    <t>多功能微电流传感器</t>
  </si>
  <si>
    <t>量程：-30μA~+30μA，分辨率：0.01μA；
★1、配置不小于3.5英寸显示屏，自带8个按键；2、自带触摸笔以及大容量可充电电池，电池可以拆卸利用充电器充电；3、支持无线和有线两种方式与终端设备进行通讯；4、具有4种显示模式，包含数字显示、仪表显示、列表显示和曲线显示；★5、报警功能:可设定报警方式为声音报警、灯光报警、振动；★6、内置8GB存储空间，可以对传感器数据进行录制并存储，也可以回放录制的数据；★7、支持6路传感器接口（拓展口),可对普通系列传感器进行数据采集；8、底部配有固定位，可以固定在铁架台上与传统设备结合；9、具有休眠功能，进入休眠模式后降低功耗，延长产品工作时时间；10、具有手动采集和自动采集两种功能，可以调节采集频；11、传感器系统内置二维码，可以随时扫描获取产品最新资料和更新；12、可以显示电池电量状态、存储状态、调节屏幕亮度；13、含有3个程控输出口，支持风扇、蜂鸣器、LED灯等；14、支持在Windows、Android、Linux、IOS系统平台进行实验应用。</t>
  </si>
  <si>
    <t>多功能磁感应强度传感器</t>
  </si>
  <si>
    <t>量程：-84mT~+84mT，分辨率：0.01mT；
★1、配置不小于3.5英寸显示屏，自带8个按键；2、自带触摸笔以及大容量可充电电池，电池可以拆卸利用充电器充电；3、支持无线和有线两种方式与终端设备进行通讯；4、具有4种显示模式，包含数字显示、仪表显示、列表显示和曲线显示；★5、报警功能:可设定报警方式为声音报警、灯光报警、振动；★6、内置8GB存储空间，可以对传感器数据进行录制并存储，也可以回放录制的数据；★7、支持6路传感器接口（拓展口),可对普通系列传感器进行数据采集；8、底部配有固定位，可以固定在铁架台上与传统设备结合；9、具有休眠功能，进入休眠模式后降低功耗，延长产品工作时时间；10、具有手动采集和自动采集两种功能，可以调节采集频；11、传感器系统内置二维码，可以随时扫描获取产品最新资料和更新；12、可以显示电池电量状态、存储状态、调节屏幕亮度；13、含有3个程控输出口，支持风扇、蜂鸣器、LED灯等；14、支持在Windows、Android、Linux、IOS系统平台进行实验应用。</t>
  </si>
  <si>
    <t>多功能光强传感器</t>
  </si>
  <si>
    <t>量程：0~8,000lux，分辨率：1lux；
★1、配置不小于3.5英寸显示屏，自带8个按键；2、自带触摸笔以及大容量可充电电池，电池可以拆卸利用充电器充电；3、支持无线和有线两种方式与终端设备进行通讯；4、具有4种显示模式，包含数字显示、仪表显示、列表显示和曲线显示；★5、报警功能:可设定报警方式为声音报警、灯光报警、振动；★6、内置8GB存储空间，可以对传感器数据进行录制并存储，也可以回放录制的数据；★7、支持6路传感器接口（拓展口),可对普通系列传感器进行数据采集；8、底部配有固定位，可以固定在铁架台上与传统设备结合；9、具有休眠功能，进入休眠模式后降低功耗，延长产品工作时时间；10、具有手动采集和自动采集两种功能，可以调节采集频；11、传感器系统内置二维码，可以随时扫描获取产品最新资料和更新；12、可以显示电池电量状态、存储状态、调节屏幕亮度；13、含有3个程控输出口，支持风扇、蜂鸣器、LED灯等；14、支持在Windows、Android、Linux、IOS系统平台进行实验应用。以下实验内容以电子文档方式提供实验演示视频文件：
1、多功能光强传感器单独使用，无需连接电脑、平板、采集器或显示模块；2、演示通过多功能光强传感器自带的触摸笔操作屏幕；
3、打开传感器，测量并观察当前环境中光的大小，在传感器上直接选择数字显示、仪表显示、数据列表显示或曲线显示模式；
4、演示传感器拓展口功能，多功能光强传感器任意拓展口与普通温度传感器对接，可以在屏幕上显示温度传感器的数据。</t>
  </si>
  <si>
    <t>多功能压强传感器</t>
  </si>
  <si>
    <t>量程：0~700Kpa，分辨率：0.1Kpa；配备1个30cc塑料针筒
★1、配置不小于3.5英寸显示屏，自带8个按键；2、自带触摸笔以及大容量可充电电池，电池可以拆卸利用充电器充电；3、支持无线和有线两种方式与终端设备进行通讯；4、具有4种显示模式，包含数字显示、仪表显示、列表显示和曲线显示；★5、报警功能:可设定报警方式为声音报警、灯光报警、振动；★6、内置8GB存储空间，可以对传感器数据进行录制并存储，也可以回放录制的数据；★7、支持6路传感器接口（拓展口),可对普通系列传感器进行数据采集；8、底部配有固定位，可以固定在铁架台上与传统设备结合；9、具有休眠功能，进入休眠模式后降低功耗，延长产品工作时时间；10、具有手动采集和自动采集两种功能，可以调节采集频；11、传感器系统内置二维码，可以随时扫描获取产品最新资料和更新；12、可以显示电池电量状态、存储状态、调节屏幕亮度；13、含有3个程控输出口，支持风扇、蜂鸣器、LED灯等；14、支持在Windows、Android、Linux、IOS系统平台进行实验应用。</t>
  </si>
  <si>
    <t>多功能氧气传感器</t>
  </si>
  <si>
    <t>量程：0~100%，分辨率：0.1%；
★1、配置不小于3.5英寸显示屏，自带8个按键；2、自带触摸笔以及大容量可充电电池，电池可以拆卸利用充电器充电；3、支持无线和有线两种方式与终端设备进行通讯；4、具有4种显示模式，包含数字显示、仪表显示、列表显示和曲线显示；★5、报警功能:可设定报警方式为声音报警、灯光报警、振动；★6、内置8GB存储空间，可以对传感器数据进行录制并存储，也可以回放录制的数据；★7、支持6路传感器接口（拓展口),可对普通系列传感器进行数据采集；8、底部配有固定位，可以固定在铁架台上与传统设备结合；9、具有休眠功能，进入休眠模式后降低功耗，延长产品工作时时间；10、具有手动采集和自动采集两种功能，可以调节采集频；11、传感器系统内置二维码，可以随时扫描获取产品最新资料和更新；12、可以显示电池电量状态、存储状态、调节屏幕亮度；13、含有3个程控输出口，支持风扇、蜂鸣器、LED灯等；14、支持在Windows、Android、Linux、IOS系统平台进行实验应用。</t>
  </si>
  <si>
    <t>相对压强传感器</t>
  </si>
  <si>
    <t>量程：-100~100kPa，分辨率：0.1kPa；
1、传感器一体化设计，RJ45接口，连接插口采用RJ45接口，具有方向性和自锁功能，带有防滑暗扣，数据传输稳定；
2、传感器上配有通电指示灯；具有挂绳孔，可与配备的可拆卸挂绳连接，方便学生携带进行户外实验；
3、自带不少于2个传感器固定孔，方便多方位与其他固定装置配套使用，方便实验；
4、可分别支持iOS、Android、windows和Linux系统。</t>
  </si>
  <si>
    <t>温度传感器</t>
  </si>
  <si>
    <t>量程：-50℃~+200℃，分辨率：0.01℃；不锈钢探针，可测各种物体或溶液的温度。
1、传感器一体化设计，连接插口采用RJ45接口，具有方向性和自锁功能，带有防滑暗扣，数据传输稳定；
2、具有质轻、绝缘、耐腐蚀、抗冲击等特性；传感器上配有通电指示灯；
3、自带不少于2个传感器固定孔，方便多方位与其他固定装置配套使用，方便实验；
4、可分别支持iOS、Android、windows和Linux系统。</t>
  </si>
  <si>
    <t>力传感器</t>
  </si>
  <si>
    <t>量程：-50N~+50N，分辨率：0.1%量程；可用于测拉力（显示正值）和压力（显示负值），可探究力的相互作用、二力平衡的条件，物体间瞬间碰撞力的变化等力学实验。
1、传感器一体化设计，RJ45接口，连接插口采用RJ45接口，具有方向性和自锁功能，带有防滑暗扣，数据传输稳定；
2、传感器上配有通电指示灯；具有挂绳孔，可与配备的可拆卸挂绳连接，方便学生携带进行户外实验；
3、自带不少于2个传感器固定孔，方便多方位与其他固定装置配套使用，方便实验；
4、可分别支持iOS、Android、windows和Linux系统。</t>
  </si>
  <si>
    <t>光电门传感器</t>
  </si>
  <si>
    <t xml:space="preserve">量程：0~10Kms，分辨率：0.1mS；与导轨小车配合使用，能完成用光电门测平均速度、用光电门研究匀速直线运动、可测变速直线运动中的瞬时速度、向心力等实验。
传感器一体化设计，RJ45接口，连接插口采用RJ45接口，具有方向性和自锁功能，带有防滑暗扣，数据传输稳定；
</t>
  </si>
  <si>
    <t>一体位移传感器</t>
  </si>
  <si>
    <t>量程：0~2m，分辨率：0.002m；
1、传感器一体化设计，RJ45接口，连接插口采用RJ45接口，具有方向性和自锁功能，带有防滑暗扣，数据传输稳定；
2、传感器上配有通电指示灯；具有挂绳孔，可与配备的可拆卸挂绳连接，方便学生携带进行户外实验；
3、自带不少于2个传感器固定孔，方便多方位与其他固定装置配套使用，方便实验；
4、可分别支持iOS、Android、windows和Linux系统。</t>
  </si>
  <si>
    <t>运动传感器</t>
  </si>
  <si>
    <t>量程：0~2m，分辨率：0.03mm；由发射器和接收器构成。发射器由电池供电，易与现有实验装置（运动小车、弹簧振子等）组合；可用于测量匀运动中小车的运动距离S与时间t的关系。
分体式设计，传感器通道连接插口采用RJ45接口，具有方向性和自锁功能，数据传输稳定；带有指示灯和传感器固定位；</t>
  </si>
  <si>
    <t>微小距离（位移）传感器</t>
  </si>
  <si>
    <t>量程：0-60mm，分辨率：0.6mm；
1、传感器一体化设计，RJ45接口，连接插口采用RJ45接口，具有方向性和自锁功能，带有防滑暗扣，数据传输稳定；
2、传感器上配有通电指示灯；具有挂绳孔，可与配备的可拆卸挂绳连接，方便学生携带进行户外实验；
3、自带不少于2个传感器固定孔，方便多方位与其他固定装置配套使用，方便实验；
4、可分别支持iOS、Android、windows和Linux系统。</t>
  </si>
  <si>
    <t>旋转运动传感器</t>
  </si>
  <si>
    <t>量程：0~30转/秒，分度0.2；
1、传感器一体化设计，RJ45接口，连接插口采用RJ45接口，具有方向性和自锁功能，带有防滑暗扣，数据传输稳定；
2、传感器上配有通电指示灯；具有挂绳孔，可与配备的可拆卸挂绳连接，方便学生携带进行户外实验；
3、自带不少于2个传感器固定孔，方便多方位与其他固定装置配套使用，方便实验；
4、可分别支持iOS、Android、windows和Linux系统。</t>
  </si>
  <si>
    <t>声强传感器</t>
  </si>
  <si>
    <t>量程：30dB~110dB，灵敏度：50dB±3dB，分辨率：0.1db；量程：30HZ-2000HZ，分辨率：1%量程；可探测声音的强度(dB)以及声音振动的频率，测量灵敏、精确，反应快速。
1、传感器一体化设计，RJ45接口，连接插口采用RJ45接口，具有方向性和自锁功能，带有防滑暗扣，数据传输稳定；
2、传感器上配有通电指示灯；具有挂绳孔，可与配备的可拆卸挂绳连接，方便学生携带进行户外实验；
3、自带不少于2个传感器固定孔，方便多方位与其他固定装置配套使用，方便实验；
4、可分别支持iOS、Android、windows和Linux系统。</t>
  </si>
  <si>
    <t>表面温度传感器</t>
  </si>
  <si>
    <t>量程：-50℃~+200℃，分辨率：0.01℃；
1、传感器一体化设计，RJ45接口，连接插口采用RJ45接口，具有方向性和自锁功能，带有防滑暗扣，数据传输稳定；
2、传感器上配有通电指示灯；具有挂绳孔，可与配备的可拆卸挂绳连接，方便学生携带进行户外实验；
3、自带不少于2个传感器固定孔，方便多方位与其他固定装置配套使用，方便实验；
4、可分别支持iOS、Android、windows和Linux系统。</t>
  </si>
  <si>
    <t>热辐射传感器</t>
  </si>
  <si>
    <t>量程：0-80℃，分辨率：0.1℃
1、传感器一体化设计，RJ45接口，连接插口采用RJ45接口，具有方向性和自锁功能，带有防滑暗扣，数据传输稳定；
2、传感器上配有通电指示灯；具有挂绳孔，可与配备的可拆卸挂绳连接，方便学生携带进行户外实验；
3、自带不少于2个传感器固定孔，方便多方位与其他固定装置配套使用，方便实验；
4、可分别支持iOS、Android、windows和Linux系统。</t>
  </si>
  <si>
    <t>相对湿度传感器</t>
  </si>
  <si>
    <t>量程：0~100%，分辨率：0.1%；用于监测空气的相对湿度，测量灵敏、精确，反应快速。
1、传感器一体化设计，RJ45接口，连接插口采用RJ45接口，具有方向性和自锁功能，带有防滑暗扣，数据传输稳定；
2、传感器上配有通电指示灯；具有挂绳孔，可与配备的可拆卸挂绳连接，方便学生携带进行户外实验；
3、自带不少于2个传感器固定孔，方便多方位与其他固定装置配套使用，方便实验；
4、可分别支持iOS、Android、windows和Linux系统。</t>
  </si>
  <si>
    <t>高强度塑料仪器箱</t>
  </si>
  <si>
    <t>传感器仪器箱：采用高强度塑料生产，防跌落，抗摔落，从1米跌落无损坏；抗压性强，可耐50KG，一个成年人站立在箱子上，箱子无损坏。设备用软、硬质海绵卡槽固定。箱子不小于：475*350*170mm（误差10mm）。箱子有堆放设计，底部有凸出位，顶部有对应的凹入位，堆放时自动锁紧。为方便提放，采用大提手设计，不小于30cm长，提手自动嵌入箱子顶部，保证堆放是平整。带大尺寸旋转型锁扣，直径不少于8cm。箱子4面设计有标贴位，方便从不同角度快速找到对应的传感器。供货时需通过跌落测试。</t>
  </si>
  <si>
    <t>数据连接线</t>
  </si>
  <si>
    <t>USB数据线2条，RJ45数据线4条；</t>
  </si>
  <si>
    <t>连接套件</t>
  </si>
  <si>
    <t>传感器连接件2套，口哨型，规格不小于40*18*18mm，高强度连接件，内置高强度纯铜螺母，用来转接固定传感器等器材；</t>
  </si>
  <si>
    <t>多向转接头</t>
  </si>
  <si>
    <t>多向转接头2套，规格不小于34*20*18mm，高强度转接件，内置高强度纯铜螺母，方便固定在铁架台上，实现十字转接的功能。</t>
  </si>
  <si>
    <t>配套资料</t>
  </si>
  <si>
    <t>传感器使用说明书，实验手册；</t>
  </si>
  <si>
    <t>力的合成与分解实验器</t>
  </si>
  <si>
    <t>由固定装置、精密刻度圆盘、力传感器固定支架，传感器固定螺丝等部件组成，两个力传感器可以固定在支架上，并可调节两个支架之间的夹角，完成力的合成与分解实验。</t>
  </si>
  <si>
    <t>摩擦做功实验器</t>
  </si>
  <si>
    <t>由桌面固定底座、铜管、细线、绝热海绵管等部件组成，与温度传感器配合使用，可完成摩擦做功实验。</t>
  </si>
  <si>
    <t>摩擦力实验器</t>
  </si>
  <si>
    <t>实验器由底板、电机、摩擦板、摩擦块、力传感器固定装置、砝码等部件组成，底座可拆解，摩擦块可添加重物，与力传感器配合使用，可用来研究摩擦力相关实验。</t>
  </si>
  <si>
    <t>浮力实验器</t>
  </si>
  <si>
    <t>带有刻度的专用正方体实验器，实验器带有力传感器连接位，配有大小容器一对，升降装置一套,用于验证浮力定律。</t>
  </si>
  <si>
    <t>作用力与反作用力实验器</t>
  </si>
  <si>
    <t>实验器分三层，由底板层、防滑层、上部滑槽层构成，配有滑块、力传感器固定装置等部件。用来研究牛顿第三定律。</t>
  </si>
  <si>
    <t>查理定律实验器</t>
  </si>
  <si>
    <t>实验器由试管，专用密封塞等部件组成；配合压强传感器和温度传感器探究气体压强与温度的关系。</t>
  </si>
  <si>
    <t>安培力实验器</t>
  </si>
  <si>
    <t>实验器由底座、磁铁组、指针、带角度齿的转盘、矩形线框、连接位、传感器支架组成，配合电流传感器和微力传感器使用，研究安培力与供电电流以及电流方向与磁场夹角的关系。</t>
  </si>
  <si>
    <t>环形线圈</t>
  </si>
  <si>
    <t>无需电源、可折叠、可完成切割地磁场产生微小电流等实验。</t>
  </si>
  <si>
    <t>螺线管</t>
  </si>
  <si>
    <t>实验器由底座、铜导线、接线柱等组成。可接学生电源、与磁传感器配合使用，可通过磁传感器完成探究通电螺线管各处磁强的不同实验。</t>
  </si>
  <si>
    <t>玻璃导电实验器</t>
  </si>
  <si>
    <t>实验器由底板、电池座、导线支架、鳄鱼夹导线、接线柱、玻璃导电片等部件组成，与酒精灯、微电流传感器配合使用。</t>
  </si>
  <si>
    <t>温差实验仪</t>
  </si>
  <si>
    <t>由底座、接线柱、不同材料热导材料等部件组成，与微电流传感器配合使用。</t>
  </si>
  <si>
    <t>焦耳定律实验器</t>
  </si>
  <si>
    <t>三套不同的发热量热装置组成；可用实验器搭建出多种电路，与温度传感器配合使用，研究电流的热效应等相关因素之间的关系。</t>
  </si>
  <si>
    <t>楞次定律实验仪</t>
  </si>
  <si>
    <t>实验器由竖直固定螺线管、接线柱等部件组成，能完成楞次定律实验。</t>
  </si>
  <si>
    <t>电阻定律实验器</t>
  </si>
  <si>
    <t>由底座、直径不同等四种导体丝组成，配合电流、电压传感器使用，探究导体的电阻与材料、长度、横截面积等因素之间的关系。</t>
  </si>
  <si>
    <t>电磁铁实验器</t>
  </si>
  <si>
    <t>实验器由底座、三个不同线圈、接线柱等部件组成，与磁传感器配合使用，可测量不同匝数相同电流、有无铁芯相同匝数等情况下线圈中产生磁场强度。</t>
  </si>
  <si>
    <t>金属热膨胀实验器</t>
  </si>
  <si>
    <t>由底座、力传感器固定位、金属拉丝等部件组成，与力传感器配合使用,探究金属热膨胀规律。</t>
  </si>
  <si>
    <t>水果电池实验器</t>
  </si>
  <si>
    <t>由水果圆盘、不同材质的传导探针、底座、接线柱等部分组成，探究水果电池原理。</t>
  </si>
  <si>
    <t>光合作用实验箱</t>
  </si>
  <si>
    <t>亚克力底座和外壳，配有温度、氧气、二氧化碳等传感器插口，可配合氧气传感器、二氧化碳传感器、温度传感器使用，研究二氧化碳、氧气等因素对叶片光合作用或与呼吸作用的影响。</t>
  </si>
  <si>
    <t>人体发电实验器</t>
  </si>
  <si>
    <t>由底座、接线柱和四种手柄构成。与微电流传感器配合使用。可用来探究原电池的原理，研究人体原电池的发电与哪些因素有关。</t>
  </si>
  <si>
    <t>学生端数字化探究仪器及实验配套附件</t>
  </si>
  <si>
    <t xml:space="preserve">1、便携式一体化数据采集器，自带操作系统，全塑壳设计，厚度不超过30mm，轻便，采集器配有10英寸以上高清彩色显示屏，内置高灵敏电容触摸屏（TP）;
2、采集器支持多种传感器类型：数模混合传感器、数字传感器、无线传感器等类型；
3、内置多通道高速数据采集模块，配有丰富的传感器接口，采集器具备不少于8路的有线传感器接口；分别为4路数字模拟混合传感器接口和4路纯数字传感器接口或更多；其中混合传感器接口设计在面板上，且接口带暗扣设计，能有效防止实验过程中传感器脱落；另外的纯数字传感器接口采用标准USB接口，分别位于采集器的左右两侧，保证在多传感器同步实验时，操作更便利；
4、内置无线蓝牙传感器通讯模块，可同时连接4路的蓝牙传感器或更多,进行同步实验；
5、内置有丰富的多媒体接口：音频输入口、音频输出口、扬声器接口或更多；
6、为适应不同的教学环境，内置有双模式高速网络通道：1）有线模式，高速有线网络接口1路，可通过网线直接连入校园网，访问云存储空间；2）无线模式，高速WiFi接口1路，可通过无线网络直接联网，免除对实验室布线的麻烦；
7、内置有TF卡接口一路，可保存大容量实验数据，便于实验数据共享；
8、为便于现场实验教学分享，内置有HDMI高清数字输出通道，可将实验过程投屏到投影机等大屏幕设备上，进行教学辅导；
9、为了适应不同的使用场景，采集器内置两路独立的充电接口或更多，分别位于右侧和底部，并配有一个电源指示灯；
10、为保证在连接数字显微镜等设备时，保证供电稳定，内置有独立的大功率接口，接口采用通用的USB接口；
11、便携式设计，产品背部嵌有高强度金属提手（提手不短于：100mm，（偏差&lt;5mm）），方便户外实验操作；提手打开时可形成视角，方便放置在桌面进行实验。
</t>
  </si>
  <si>
    <t xml:space="preserve">1、支持“实验教学与管理信息系统”，实时记录实验教与学行为，为评测与分析提供完整的数据基础，拓展器内置《基础实验辅助控制软件》。
2、支持多种传感器接口通道，提高系统的兼容性与拓展性。
3、记录型拓展器内置有16路传感器采集通道，含8个带防脱落功能的接口，可满足不同的使用场合。
4、有2个拨动开关，用于控制电源和传感器接口。
5、内置8个按键和8个状态指示灯；按键功能分别为：日期设置、使用记录、返回、确定、上、下、左、右。
6、内置实时时钟并具备不断电日期功能，可以准确记录使用时间到某年某月某日某时某分，并记录每次使用的时长，日期时间不会因为关机而重新设置，保证为实验教与学行为分析提供精准的数据基础。
7、内置彩色显示屏，可同时显示实验教与学行为的跟踪记录，和传感器通道状态，也可初始化日期时间。
8、内置存储空间可记录长达1年的实验教与学行为记录；记录型拓展器可以一键进入查看1年内分月实验使用统计情况。
9、内置USB接口，用于导出记录、与PC/PAD/一体化数据采集器数据交换，同时提供额外的供电接口，保证在连接大功率传感器的时候系统正常运作。
10、护眼滚动调节器，无极调节屏幕亮度，可以根据环境以及学生的生理情况实现科学用眼。内置报警蜂鸣器，传感器接入时提示。
</t>
  </si>
  <si>
    <t>电流传感器</t>
  </si>
  <si>
    <t>量程：-1.5A~+1.5A，分辨率：0.1%量程；用于测量电学方面各个实验中电流大小，可探究电路中电压、电流、电阻等量的关系。
1、传感器一体化设计，连接插口采用RJ45接口，具有方向性和自锁功能，带有防滑暗扣，数据传输稳定；
2、具有质轻、绝缘、耐腐蚀、抗冲击等特性；传感器上配有通电指示灯；
3、自带不少于2个传感器固定孔，方便多方位与其他固定装置配套使用，方便实验；
4、可分别支持iOS、Android、windows和Linux系统。</t>
  </si>
  <si>
    <t>电压传感器</t>
  </si>
  <si>
    <t>量程：-15V~+15V，分辨率：0.1%量程；用于测量电学方面各个实验中电压大小，可探究电路中电压、电流、电阻等量的关系。
1、传感器一体化设计，连接插口采用RJ45接口，具有方向性和自锁功能，带有防滑暗扣，数据传输稳定；
2、具有质轻、绝缘、耐腐蚀、抗冲击等特性；传感器上配有通电指示灯；
3、自带不少于2个传感器固定孔，方便多方位与其他固定装置配套使用，方便实验；
4、可分别支持iOS、Android、windows和Linux系统。</t>
  </si>
  <si>
    <t>微电流传感器</t>
  </si>
  <si>
    <t>量程：-10μA~+10μA，分辨率：0.1%量程；用于测量电学方面各个实验中的较小电流大小。可探究电路中的电压、电流、电阻等量的关系，可以动生电动势实验器配套使用，测量不同线圈产生的微弱电流等实验。
1、传感器一体化设计，连接插口采用RJ45接口，具有方向性和自锁功能，带有防滑暗扣，数据传输稳定；
2、具有质轻、绝缘、耐腐蚀、抗冲击等特性；传感器上配有通电指示灯；
3、自带不少于2个传感器固定孔，方便多方位与其他固定装置配套使用，方便实验；
4、可分别支持iOS、Android、windows和Linux系统。</t>
  </si>
  <si>
    <t>量程：-50N~+50N，分辨率：0.1%量程；可用于测拉力（显示正值）和压力（显示负值），可探究力的相互作用、二力平衡的条件，物体间瞬间碰撞力的变化等力学实验。
1、传感器一体化设计，连接插口采用RJ45接口，具有方向性和自锁功能，带有防滑暗扣，数据传输稳定；
2、具有质轻、绝缘、耐腐蚀、抗冲击等特性；传感器上配有通电指示灯；
3、自带不少于2个传感器固定孔，方便多方位与其他固定装置配套使用，方便实验；
4、可分别支持iOS、Android、windows和Linux系统。</t>
  </si>
  <si>
    <t xml:space="preserve">量程：0~10Kms，分辨率：0.1mS；与导轨小车配合使用，能完成用光电门测平均速度、用光电门研究匀速直线运动、可测变速直线运动中的瞬时速度、向心力等实验。
传感器一体化设计，连接插口采用RJ45接口，具有方向性和自锁功能，带有防滑暗扣，数据传输稳定；
</t>
  </si>
  <si>
    <t>量程：0~2m，分辨率：0.03mm
分体式设计，传感器通道连接插口采用RJ45接口，具有方向性和自锁功能，数据传输稳定；带有指示灯和传感器固定位；</t>
  </si>
  <si>
    <t>磁感应强度传感器</t>
  </si>
  <si>
    <t>量程：-42mT~+42mT，分辨率：0.1%量程；用于测量磁场的强弱。与条形磁铁配合使用，能测磁体周围磁场强弱等有关实验。
1、传感器一体化设计，连接插口采用RJ45接口，具有方向性和自锁功能，带有防滑暗扣，数据传输稳定；
2、具有质轻、绝缘、耐腐蚀、抗冲击等特性；传感器上配有通电指示灯；
3、自带不少于2个传感器固定孔，方便多方位与其他固定装置配套使用，方便实验；
4、可分别支持iOS、Android、windows和Linux系统。</t>
  </si>
  <si>
    <t>氧气传感器</t>
  </si>
  <si>
    <t>量程：0~100%，分辨率：0.1%；用于测量待测气体中氧气含量的百分比，抗氧化性强，测量灵敏、精确，反应快速，可完成人体呼吸作用，光合作用等实验。
1、传感器一体化设计，连接插口采用RJ45接口，具有方向性和自锁功能，带有防滑暗扣，数据传输稳定；
2、具有质轻、绝缘、耐腐蚀、抗冲击等特性；
传感器上配有通电指示灯；
3、自带不少于2个传感器固定孔，方便多方位与其他固定装置（如铁架台等）配套使用，方便实验；
4、可分别支持iOS、Android、windows和Linux系统。</t>
  </si>
  <si>
    <t>量程：30dB~110dB，灵敏度：50dB±3dB，分辨率：0.1db；量程：30HZ-2000HZ，分辨率：1%量程；可探测声音的强度(dB)以及声音振动的频率，测量灵敏、精确，反应快速。
1、传感器一体化设计，连接插口采用RJ45接口，具有方向性和自锁功能，带有防滑暗扣，数据传输稳定；
2、具有质轻、绝缘、耐腐蚀、抗冲击等特性；传感器上配有通电指示灯；
3、自带不少于2个传感器固定孔，方便多方位与其他固定装置配套使用，方便实验；
4、可分别支持iOS、Android、windows和Linux系统。</t>
  </si>
  <si>
    <t>光强传感器</t>
  </si>
  <si>
    <t>量程：0~8,000lux，分辨率：1lux；传感器前端置有光强探头，可灵敏感应光线强弱的变化，用于测量被测环境的光强值。
1、传感器一体化设计，连接插口采用RJ45接口，具有方向性和自锁功能，带有防滑暗扣，数据传输稳定；
2、具有质轻、绝缘、耐腐蚀、抗冲击等特性；传感器上配有通电指示灯；
3、自带不少于2个传感器固定孔，方便多方位与其他固定装置配套使用，方便实验；
4、可分别支持iOS、Android、windows和Linux系统。</t>
  </si>
  <si>
    <t>压强传感器</t>
  </si>
  <si>
    <t>量程：0~400Kpa，分辨率：0.04Kpa配备1个30cc塑料针筒；可用于测量大气环境下或密闭空间内的气体的压强，可以研究同等质量的气体，压强和体积的变化等有关实验。
1、传感器一体化设计，连接插口采用RJ45接口，具有方向性和自锁功能，带有防滑暗扣，数据传输稳定；
2、具有质轻、绝缘、耐腐蚀、抗冲击等特性；传感器上配有通电指示灯；
3、自带不少于2个传感器固定孔，方便多方位与其他固定装置配套使用，方便实验；
4、可分别支持iOS、Android、windows和Linux系统。</t>
  </si>
  <si>
    <t>量程：0~100%，分辨率：0.1%；用于监测空气的相对湿度，测量灵敏、精确，反应快速。
1、传感器一体化设计，连接插口采用RJ45接口，具有方向性和自锁功能，带有防滑暗扣，数据传输稳定；
2、具有质轻、绝缘、耐腐蚀、抗冲击等特性；传感器上配有通电指示灯；
3、自带不少于2个传感器固定孔，方便多方位与其他固定装置配套使用，方便实验；
4、可分别支持iOS、Android、windows和Linux系统。</t>
  </si>
  <si>
    <t>实验器由底座、磁铁组、、指针、带角度齿的转盘、矩形线框、连接位、传感器支架组成，配合电流传感器和微力传感器使用，研究安培力与供电电流以及电流方向与磁场夹角的关系。</t>
  </si>
  <si>
    <t>仪器储藏柜</t>
  </si>
  <si>
    <t xml:space="preserve">1、规格1000*500*2000mm ，PP材质，蓝色。
2、柜体：侧板、顶板及底板均采用增强型PP材质，一次注塑成型 。表面做磨砂处理 ，结构紧密 ，耐腐蚀性强 
3、上柜门：采用增强型PP材质一次注塑成型 ，外嵌4mm钢化烤漆玻璃,中间玻璃做镂空处理 ，透明可视 
4、下柜门：采用增强型PP材质一次注塑成型 
5、层板： 上部配两块活动层板 ，下部配一块活动层板 。层板为增强型PP材质一次注塑成型，层板中有两条 10mm*20mm*950钢板，注塑时预埋钢板 ，钢板增强了层板承重强度，也避免了后安装钢制横梁 ，避免腐蚀 。美观耐用 。层板可以抽取 ， 自由组合各层空间 。
6、门把手：采用增强型PP材质一次注塑成型 ，美观耐用 
7、门铰链 ：用增强型PP材质一次注塑成型 ，内嵌隐藏安装方便 ，耐腐蚀。
</t>
  </si>
  <si>
    <t>汝南县刘屯小学心理辅导室设备设施配置清单</t>
  </si>
  <si>
    <t>序列</t>
  </si>
  <si>
    <t>功能室（参考面积）</t>
  </si>
  <si>
    <t>功能室介绍</t>
  </si>
  <si>
    <t>产品名称</t>
  </si>
  <si>
    <t>参考图</t>
  </si>
  <si>
    <t>技术参数</t>
  </si>
  <si>
    <t>作用说明</t>
  </si>
  <si>
    <t xml:space="preserve">
心理咨询室13.86㎡
（办公接待+个体辅导）</t>
  </si>
  <si>
    <t>心理教师办公、接待来访者、登记来访者预约信息、存放来访者心理档案、管理心理教育室和心理辅导室的场所，可以实现办公、接待、管理等功能。心理教师在功能室对来访者开展问题排查、判断和认知调整等工作。</t>
  </si>
  <si>
    <t>办公桌椅</t>
  </si>
  <si>
    <t>1、规格尺寸：1400*700*750mm；
2、桌面采用 E1 优质环保实木颗粒板，甲醛释放量≤1.5mg/100g；密度≥ 51.2Mpa,吸水膨胀率≤8.1%，经高压、高温、防蛀处理，手感好、无色差，有良好的吸音和隔音性能，承重力好； 
3、封边：采用2.0mm优质PVC封边条，使用高温封边机自动封边。</t>
  </si>
  <si>
    <t>办公用</t>
  </si>
  <si>
    <t>办公椅</t>
  </si>
  <si>
    <t>1、面料：采用透气网布制成，座面用高回弹海绵制成，椅座上部分采用新料塑料架制成，结实耐用；
2、座面海绵：高回弹海绵，久座不变形，长久保持座感的舒适；
3、五星脚：标准电镀，承压500KG以上。</t>
  </si>
  <si>
    <t>计算机</t>
  </si>
  <si>
    <t>机型：国产台式计算机
1、机箱≥13L，配置≥1 颗国产CPU，处理器采用板载设计，每颗 CPU 物理 核心数≥ 8 核，线程数量≥8 ,每 颗 CPU 主 频 ≥ 2.7GHz，每颗 CPU 三级缓存≥8MB；
2、内存：容量≥8GB；频率≥2666Mhz；
3、硬盘： ≥512G M.2 NVme SSD；
4、网卡：≥1个 LAN 1000M；
5、显卡：独立显卡，显存≥2GB；
6、电源：功率≤180W ，单路电源，电源通过80PLUS认证，提供证明或出货电源铭牌照片；
7、声卡：集成5.1声道声卡；
8、接口： 前置USB3.0接口≥4个，采用可抽拉式防尘盖板设计；后置USB3.0接口≥2个， USB2.0≥2个；
9、机箱尺寸≥18L；自带顶置提手,整机支持免工具拆卸；
10、整机通过CCC认证、节能认证、环境认证；噪声声功率集≤1.84Bel(A),噪声声压级≤11.65dB（A）； 
11、显示器：≥同品牌23.8英寸的显示器，VGA HDMI 双接口，标配HDMI线缆，分辨率不低于1920*1080；
12、服务资质：原厂3年整机保修，3年上门服务，整机交付时包含原厂门到桌安装服务；
13、系统恢复功能：整机出厂标配BIOS级备份恢复功能；在OS无法运行，所在分区被破坏的情况下，通过BIOS仍能启动恢复功能实现OS恢复；可按需恢复到用户的任意备份点；
14、端口安全：整机配置BIOS级USB屏蔽功能，USB支持BIOS下全部接口一键开关、全部接口一键只读、前后置USB口分组开关、前后置USB口分组只读、USB口逐个开关、USB口逐个只读；</t>
  </si>
  <si>
    <t>心育自助服务系统</t>
  </si>
  <si>
    <t>一、系统简介：
  心育自助服务系统是一款致力于帮助学生改善心理健康和增强心理适应能力的自助服务系统。提供了心理自助课堂、心理自助训练、运动放松调节等内容，通过视频的形式，帮助用户了解心理问题的本质和解决方法。系统提供多种心理自助训练，帮助用户提高自我认知和自我调节能力，以达到减轻心理压力和焦虑情绪的效果。心育自助服务系统是一款集学习、训练、调节、服务于一体的心理自助服务系统，旨在帮助用户提高心理健康和适应能力，同时提供在线预约和紧急援助等服务，帮助学生更好地应对学习和生活中碰到的问题。
二、硬件参数：使用终端(22)，整机尺寸：≥长440*宽590*高1480mm；表面材质：前覆钢化玻璃机，铝合金氧化边框，五金后盖，圆角，安装方式：立式，边框颜色：白色+蓝色；
三、用户注册登录： 
3.1、支持密码登陆和人脸登陆进入系统；
3.2、支持可通过手机号验证码找回密码；
四、软件系统功能：
系统主要分为心理自助课堂、心理自助训练、运动放松调节、互动训练、预约咨询、紧急援助、机构风采等不少于7个功能模块。
▲4.1心理自助课堂：支持提供爱的化解、打败嫉妒、放下手机、合理拒绝、纠正偏科、科学自信等不少于6个主题类的课程教学视频。
▲4.2心理自助训练：提供爱的化解、打败嫉妒、放下手机、合理拒绝、纠正偏科、科学自信等不少于6个主题类的课程教学视频。
4.3运动放松调节：提供多种运动放松调节方式，如前后交叉小跳、原地慢跑、屈膝后侧拉伸等运动，通过身体活动来缓解压力、舒缓紧张情绪、提升心理健康的不少于4个课程教学视频。
4.4互动训练：提供专注力训练、情绪主题、认知主题等不少于3个训练模块。
4.4.1专注力训练：专注力训练至少提供黑桃A、圈数字、观察力训练、反应力训练、舒尔特方格等5个训练项目。
4.4.2情绪主题：情绪主题提供情绪区分、情绪来源、情绪识别等不少于3个情绪训练项目，训练后提供情绪的识别、认知性情绪、条件性情绪等视频内容学习。
▲4.4.2.1情绪主题训练包括：（你会区分积极情绪与消极情绪吗？你知道情绪有几种来源吗？你能从成语中识别常见的潜意识条件性情绪反应吗？）不少于3个训练内容，训练后可进行情绪识别、认知性情绪、和条件性情绪视频内容的学习。
4.4.3认知主题：认知主题提供被老师批评了、考试没有考好、调整情绪还是会焦虑等不少于3个认知训练项目，训练后提供知识与思维、行为间的关系，情绪与思维关系的视频内容学习。
▲4.4.3.1认知主题训练包括：（如果被老师批评了，心情不好时，你应该怎么想”？考试没有考好，你心情不好时，应该怎么想”？运用深呼吸、运动等方式来调整情绪，可是我有时还是会感到焦虑怎么办？）不少于3个训练内容，支持答题后给出对应的指导提示和视频内容学习。
4.5预约咨询：支持心理老师在线预约咨询服务功能和设备在线预约功能。
4.5.1支持用户在线预约心理老师，查看预约咨询信息，包括可预约的心理老师姓名、心理老师简介、具体时间等信息，用户根据需求选择相应咨询师进行预约时，须填写申请原因并选择心理老师咨询时段进行预约申请，同时可对预约信息进行取消操作。
4.5.2支持用户可查看预约心理设备信息，包括设备介绍、可预约时间等信息，用户根据需求选择心理设备进行预约，同时可对预约设备进行取消操作。
▲4.6紧急援助：帮助用户在危急情况下迅速联系到紧急联系人。
4.7数据对接功能：支持与心理云平台实现用户数据对接，可通过心理云平台入口为自助服务系统实现用户信息的录入、保存、删除、报告等管理功能。训练者完成不同的训练模块会得到不同数据报告，其中报告分为训练数据，训练详情、训练表现、报告总结等模块，后台可支持导出报告或删除报告。
4.8动态屏保：支持可控制设备屏幕保护功能的开启和关闭功能。
4.9个人信息管理：支持可记录头像、昵称、性别、年龄、出生年月、学校、年级和班级信息。
5.1机构风采：支持以文字、图片、视频等形式展示机构整体形象、文化特点和教育品质作品等。</t>
  </si>
  <si>
    <t>软件+硬件，心理自助训练、预约咨询、紧急援助、机构风采</t>
  </si>
  <si>
    <t>校园心育系统</t>
  </si>
  <si>
    <t>一、系统简介
自开通之日起使用期6年，校园心育系统基于科学心理学、云计算、物联网、人工智能以及大数据，为学校或者区县级及以上教育系统搭建的心理大数据云平台，可实现心育工作在教育系统的纵向互通，在家校社的横向互联。
平台围绕心育工作的相关组织和人员，紧扣心育工作相关举措，打造了一个从心理筛查、心理评估、预警管理、学生心理发展、教育教学、家庭教育、心育科研等功能的心育闭环平台。平台人员涵盖教育管理者、教师（心理老师、班主任等所有教师）、学生、家长，社会力量等。在教育系统内实现心理普查测评、危机管理、心理辅导管理、心理课堂、教师成长、设备管理、心理档案、心育大数据统计、展示、分析研究等功能；在家校间实现心理普查、智慧家长培育、家校观察、家校心育活动互动等家校共育功能；在家校社实现科学心理技术、实用心理资源、实效心育经验、优质心理师资的共享共融。
平台可以有效提高心育工作管理水平和工作效率；可形成大量的心育数据，助力教育研究；可调动更多力量参与心育工作，形成纵向互通，横向互联的全面心育模式；可全面普及科学心理知识，惠及更多学生、教师与家长，从而实现心理预防教育，心理健康辅导，心理教育优化的建设目标。
二、技术概述： 
2.1系统架构：整个系统基于B/S架构，采用应用服务器+数据库+客户端浏览器的运行模式。服务器端通过在计算机阿里云云端集群上搭建基于Spring Cloud的微服务平台（其中包括注册中心、配置中心、权限验证中心、网关等在内的多个基础组件）、设置独立的数据库服务器支持数据持久化等技术，来确保整个系统能够安全、稳定、高效运行并具有灵活性、可扩展性和可复用性的特点。客户端以Chrome浏览器为操作界面，并能够兼容360、Firefox等市面常见浏览器。
2.2数据库：使用MySQL作为数据库管理平台，同时采用分布式文件存储数据库MongoDB存储大数据内容，能高效检索和做数据分析。
2.3系统部署：整个微服务系统采用Docker进行部署，并使用Kubernetes进行容器管理；支持分布式均衡负载、多级节点部署，用户按需接入服务
2.4数据安全：采用用户权限管理、MD5加密、数据库加密、磁盘阵列服务器等多种安全策略保护信息安全；
2.5采用分布式缓存中间件redis，稳定可靠的缓存服务，提高请求效率
2.6公司平台通过等保安全认证二级，安全保障级别高
2.7软件SAAS化，软件及服务，高性能低成本扩展强，易维护，统一化管理
2.8系统云服务部署，阿里云的安全和运维配套设施保障基础服务的稳定和安全
三、基础数据服务系统
3.1支持部门、角色以及人员管理和设置，满足客户的基本使用要求，包含部门管理、角色管理、机构人员管理、老师管理、学生管理功能；
3.2支持部门管理：部门管理功能中，支持为每个部门添加多个年级，并且在每个年级下可以进一步添加多个班级。可以轻松添加、编辑和删除年级和班级；
3.3支持角色管理：可以添加对应的角色，同时给角色赋予相应系统模块权限，达到通过角色控制系统权限的目的，方便管理员统一管理该角色类型用户。
3.4支持机构人员管理：按照学生、老师、普通用户、角色三个层级方便地添加、修改和删除机构人员，以适应机构内部的人员调整和变动，确保人员列表的准确性和及时性；
3.5支持老师管理：通过老师管理功能，可以方便地添加、修改和删除老师，以适应机构内部的人员调整和变动，确保人员列表的准确性和及时性。老师信息主要有姓名、生日、性别、手机号、管理班级等信息，同时给老师赋予相应的岗位和角色权限控制，支持批量导入和批量下载，并支持对指定人员批量换部门；
3.6支持学生管理：通过学生管理功能，可以方便地添加、修改和删除学生，学生信息主要有账号、姓名、密码、性别、学号等，同时给学生赋予相应的角色配置控制，支持单个学生用户增加和批量导入和批量下载学生信息的功能，并支持对指定人员批量换部门；
3.7支持权限设置为上级可看下级，平级不可查看，下级不可看上级；基础的角色权限配置模块；机构管理人员-&gt;老师-&gt;学生；完整的用户、角色、权限管理模块，其中权限支持到具体功能模块的菜单权限，自定义设置角色查看模块权限；
3.8支持添加的学生和老师用户，互通登录云平台和云平台对应相同的硬件设备；
3.9支持批量导入用户和二维码注册分享功能，批量导入：一次性批量导入用户资料生成登录帐号、密码、姓名、性别等信息，二维码注册：支持后台设置对应角色并生成对应二维码分析给指定用户，用户扫码后填入对应信息即可拥有分析角色权限；
3.10支持管理员可以对注册用户进行审核、统一管理，支持批量删除、新增用户的功能；
3.11支持平台内终端设备账号信息登陆互通功能，用户可用同一账号在不同终端设备之间进行登陆访问；
3.12基础数据服务是系统的基石，负责系统的登录、用户信息管理以及所有系统的权限设置，功能强大且安全可靠。
四、家校心育中心
家校共育心理服务中心是为了促进家庭和学校之间的合作，助力家长、学生、教师心理发展的心育服务中心。它旨在帮助家长、教师和学生建立良好的沟通和互动，在孩子的心育工作上达到共识，最终在科学心理观下打造良好的家校沟通环境，共同关注和助力孩子的心理健康和成长。
4.1心理预约：学校的心理老师入驻平台后，为学校师生和家长开放预约时间表，学校师生及家长可在线对本校的心理老师进行心理咨询预约；
4.2心理普查：师生及家长可在平台完成学校的心理普查和测评、家庭教育调研等工作；
4.3家校共育：针对学生的问题，在家校间进行观察、跟踪和问题上报，并支持在对应学生校园心理辅导期间通过此模块完成辅导治疗家庭作业，助于家长和教师更全面地了解学生的发展，同步学生成长信息，协同采取相应的支持措施；
4.4心理知识科普：适合教师、学生与家长学习的科普公益性课堂，内容涵盖学习心理、人际关系、生活、性格等层面，围绕问题相关的情绪、思维、行为、认知评价等展开。旨在普及科学心理知识，助力教育教学和家庭教育；课程内容包括“如何引导爱玩手机的孩子”、“如何预防和减少青春期逆反”、“如何识别孩子心理健康预警信号”、“如何培养孩子热爱父母的优秀品格”等内容，且内容会定期常态化更新，内容是在科学心理技术体系下由心理技术与教育教学经验丰富的专业团队打造，科学实效且无任何版权问题。课程通俗易懂，实用，旨在让教师、家长学生提供学习科学的心育观，降低焦虑，助力学生成长与家庭教育；
4.5校园心理活动：通过一系列精心策划与设计的心理活动，为学生心理素质的提升铺设坚实的基石，助力他们增强面对生活与挑战的能力，从而推动个人全方位的成长与发展。在此基础上，学校机构能够自主管理并发布各类心理活动，包括活动详情、时间、地点等关信息，确保信息的时效性和准确性。通过智能化的管理平台，学校机构可以轻松追踪活动的发布状态，实时活动进展。学生只需通过线上平台，即可轻松完成活动报名，无需繁琐的线下流程，大提升了参与便利性。
学校机构可发布各类社区信息，包括但不限于心理健康知识、成长建议、活动预告等，为学生健康成长提供全方位的支持
4.6 动态观察：支持在教师端/家长端上传问题学生异常情况至心理健康中心。
4.7校内辅导：支持教师端/家长端对申请辅导的学生进行同意并查看辅导记录。
五、危机管理中心
危机管理中心产品模块的定位是一款专门针对心理危机管理而设计的系统。它旨在提供针对个体或组织在面对心理危机时的支持和帮助，包括心理筛查、心理评估、危机干预、档案管理、个体辅导等核心功能，为实现新生心理普查、学生心理问题评估、危机筛查和学生心理档案建立等工作提升效率，展现心理健康工作成果。
5.1支持心理健康管理数据概况总览：包括机构介绍、数据总览、快捷入口、查看学生总数、老师总数、预警人数、普查测评报告数。
5.2支持普查测评关于动机、行为、家庭教养方式、能力、人格等方面。
5.3发起普查：自定义发布普查计划包括设置普查名称、普查说明、普查开始时间、结束时间、发布范围、发布对象、报告查看权限、量表查看权限等，内置丰富量表进行选择，支持单次普查计划发放多个量表；系统新增普查任务后，系统会自动生成普查任务链接（手机、电脑）和测评二维码。
5.4▲普查列表：普查动态：可对测评计划的测评进度按照已普查人数、未普查人数等状态进行统计，形成统计图表；查看普查报告包含普查筛查标准、筛查工具、心理测试分析、预警名单、对策与建议；预警名单可对普查存在风险或问题的人员进行识别预警级别和名单；
5.5日常观察：支持查看和管理教师端/家长端上报日常观察异常学生数据。
5.6▲校内评估：量表评估：支持通过使用标准化的心理测量工具来评估受测者在某些特定领域的心理特征或状态，可针对普查预警名单人员发起二次测评操作；心理访谈：心理工作者与受测者的交谈；
5.7▲家校观察评估：家校观察记录：记录个体的信息，在学校及家里生活中的行为和情绪变化、学习表现、思维等信息；共享观察记录：支持观察记录数据共享；家校观察数据删除；
5.8医院评估：管理校内学生转介或在外医院心理治疗信息，下载建议书：提供规范文档下载功能；医院诊断书：支持上传学生医院诊断信息并存档；评估结果：支持为当前案例信息输入危机程度、干预措施、风险类型等信息；在校状态：支持对学生的休学、复学状态进行变更和记录。
5.9 评估总结：支持包括量表评估结果、心理访谈记录、观察记录查看，在完成心理评估后，对受测者的情况进行等级标记、描述汇总。
5.10个体危机管理：危机库按照风险类型和危机程度统计平台内所有危机数据，支持将危机数据使用校内辅导、校外转介等干预方式；支持对预警用户的预警级别进行流转；危机上报：支持将对应材料上报至上级机构（诊断书、家校观察记录、心理访谈记录、量表评估）
5.11▲个体心理辅导：个体辅导记录：可添加多次记录、老师访谈记录、家长访谈记录、辅导总结等，辅导记录包括辅导时间、个人基础信息、辅导目标、主要问题、家庭情况、辅导方案等内容；针对辅导用户可发起日常运动、设备辅助、资源学习等辅导帮助；支持开放辅导数据；支持导出辅导数据；
5.12普查档案：可对个人普查档案进行管理；个人普查档案包含基本信息、因子得分、总体分析等内容。
5.13排班统计：支持咨询师临时取消咨询、临时修改排班、查看当周所接咨询任务，并查看学生预约记录/设备预约记录。
5.14排班管理：管理员支持对心理老师排班和物联设备预约时段、预约次数进行设置、修改、删除预约的初始时间段和结束时间段。
5.15▲上报管理：普查上报：查看下级对上级进行上报的普查数据；普查档案上报：支持查看下级对上级进行上报的普查档案数据；危机上报：支持查看下级对上级进行上报的危机预警数据；
六、智慧心大数据中心
6.1 支持以学校为单位的数据查看与分析。
6.2支持数据可视化展示功能，通过曲线图、柱形图、饼状图等图表的方式展示机构内的不同心理数据，动态监测心理大数据。
6.3支持查看机构数据分析，通过对比折线图的形式体现当前机构数量月度趋势。
6.4支持师资数据分析，包括当前教师总数、各类型用户师资配比，查看到心理老师、普通老师、班主任等师资分布比例和数量。
6.5支持学生人数数据分析，包括学生总人数、学生男女性别分布。
6.6支持学生年级人数分布分析，按照各年级统计学生人数。
6.7支持查看一定时间范围内新增和日活的数据量。
6.8支持对学校内心理普查的次数以及测评数据的预警与非预警分析，便于及时发现问题，进行处理。
6.9支持查看学校内心理教育功能室功能室数量、设备数、课程参与人数、课程开放数等数据。
6.10根据云平台收集到的有关数据，对区域内普查危机预警统计数据，预警分布情况，预警趋势分析，预警年龄阶段占比、设备使用情况、设备类型分类等内容，通过图表的方式呈现，更直观，便于学校领导进行管理和督导。
6.11 根据老师和心理老师以等用户的数量情况，统计师资占比，直观反应该区域心理老师配比情况，为学校合理部署专业人员提供参考依据。
6.12统计学校心理预警数据，包括测评总数、预警数、整体呈现该区域整体心理预警情况。 
6.13大数据平台后台采用先进的分布书文件存储，查询速度和分析功能强大，能高效分析和检索数据。
七、物联设备管理（与已有终端设备联接）
7.1校园心育系统统一、集中、汇总性的报表系统，所有统计分析类的数据，包括数据总览，明细列表，图表分析展示、列表展示、数据搜索等数据报表。
7.2支持查看所购买过的并且有权限同时已上云的设备APP使用的数据概览和使用数据的明细列表，并且可以通过跟踪筛选条件进行分维度筛选。
7.3支持查看云平台自身系统的使用数据，作为用户行为数据分析和用户行为数据的日志数据，并且在有权限的情况下可以查看明细；通过用户行为数据分析也可以得出一些参考指导建议。</t>
  </si>
  <si>
    <t>大数据管理、危机干预、心理测评、心理普查、心理辅导台账、家校课堂等</t>
  </si>
  <si>
    <t>6年</t>
  </si>
  <si>
    <t>心理课课例设计与实践课程</t>
  </si>
  <si>
    <t xml:space="preserve">1、心理课课例设计与实践课程电子教材1套（U盘2个）
2、心理课课例设计与实践课程配套纸质教材4本
3、教材配套专业心理技术学习用书4本
4、心理课课例设计与实践课程道具箱1套
5、学生用手册100本
6、实效化的心理课课例设计与实践课程培训服务1套:
线上培训内容：每季度1次，共计4次。其中单数月份是示范课，由专家带领进行示范研讨学习；双数月份在线解决教材的应用问题，如怎样把教材用好？如何建立教材的支持体系？如何建立课程的管理体系？如何在心理课落地过程中联合家长形成家校合力？如何使科学心理学和心理课程在教学教育中的意义最大化等实效化落地服务。
7、技术支持服务系统：在教材应用与培训期间，提供线上在线答疑服务，为老师们在教学与咨询中的问题进行答疑。
</t>
  </si>
  <si>
    <t>课堂学习心理知识的课程</t>
  </si>
  <si>
    <t>学习状态调整系统</t>
  </si>
  <si>
    <t>一、系统简介：
    学习状态调整系统是一款针对具有偏科、厌学、分心、考试焦虑四种常见学习障碍进行系统辅导的科学系统，而没有明显学习障碍的学生运使用此产品训练之后可有效预防严重学习障碍的发生。系统结合案例从四种学习障碍形成的原因、过程等方面进行深入的讲解和教学，手把手为学校心理老师、各任课老师、班主任、年级组长有效识别学习障碍学生，为其及时提供科学辅导提供依据。此系统从学、训、练、防、治等多个角度切入，是一款有效调整学习状态，提升学习效率的产品。
二、系统配置：
1、使用终端(10)外形尺寸：≥L240mm*W155mm*H8mm；设备自身集成摄录像、蓝牙、扩展口、互联网等功能。运行速度流畅，多点式触摸，使用方便，携带方便，视觉体验出众。
2、多功能生理指标采集系统：采用无线蓝牙指脉式生理指标采集，集成手腕式生物反馈系统，精确反馈人体多项生理指标，实现无线数据传输。摆脱使用USB等数据线形式，在有效距离为5米内，可以在房间内自由活动，减少用户在训练过程中的束缚感，可直观地在移动终端设备实现24小时血氧、脉率生理指标监测。
3、便携式手拎箱，携带方便，箱子尺寸：≥410mm（长）*240mm（宽）*110mm（高）
三、软件系统功能：
1、支持用户名（身份）、密码和刷脸两种模式登录系统。
2、系统分为问卷中心、案例中心、学习中心、调节训练、放松训练以及数据中心等不少于六大模块。
▲3、问卷中心：提供厌学、偏科、分心、考试焦虑等问卷测试，并查看报告相应的建议；
3.1该问卷可全面评估来访者厌学、偏科、分心、考试焦虑等四类学习障碍心理健康状况，为来访者心理辅导和心理训练提供参考依据。
4、案例中心：提供厌学、偏科、分心、考试焦虑等不少于4种常见案例视频内容；
4.1厌学、偏科、分心、考试焦虑等属于常见影响学生学习成绩的因素，系统设计了常见案例类型，旨在帮助学生调整学习状态。
▲5、学习中心：提供厌学、偏科、分心、考试焦虑等学习案例，从了解问题、 学习案例、全面解析问题表现、发现方法、辅导策略完成学习，生成学习建议报告；
5.1通过微课程形势对厌学、偏科、分心、考试焦虑这四种常见学习障碍进行系统解析，采用情景导入的方式，包括定义、表现形式、心理机制分析以及形成过程，并提出针对性的解决方案，且每种学习障碍均配以一个典型案例。
6、调节训练：高空行走、万物生长、勇攀山峰、海底探险、激流冲浪等不少于5种训练；
▲6.1、高空行走、万物生长、勇攀山峰、海底探险、激流冲浪均有训练介绍视频，通过连接血氧仪设备开始训练，根据生理数据控制训练进度，并在训练结束后给出报告；
6-2、支持悬浮式呼吸助手调控呼吸节奏，实时显示心率血氧生理指标结果，有效地帮助训练者在训练过程中调控呼吸，使训练者在压力情境中更好地控制情绪，长期练习更能提高训练者自我调节压力能力的效果。
7、放松训练：提供主题放松和风景想象放松两大类不少于8个放松训练方案；
7.1放松训练包括课堂分心&amp;高效课堂、厌学&amp;热爱学习、考试焦虑&amp;轻松迎考、偏科&amp;打败偏科、风景想象放松训练等，帮助学习者通过多样化的训练方案，达到自主神经系统的平衡与和谐，有效改善偏科、焦虑、分心和厌学等问题。
8、数据中心：包含问卷中心和训练报告；支持查看问卷列表、问卷报告、训练列表、训练记录；
▲8.1、训练报告：有个人信息、训练信息和训练类型，以图表方式展示并提供相应的结果报告建议；
8.2详细记录了训练者参与的训练类型，使用过程中的平均心率、训练时间及训练时长对比，训练时长对比以图表方式直观展示各类生理指标，且用户可对生理指标变化曲线进行自由缩放查看；
8.3、问卷报告：雷达图展示问卷结果，问卷结果提供个性化的参考建议和改进措施；
8.4支持查看个人信息包括姓名、性别、人员类型、部门、支持对每个问题类型下的因子进行深入解读。
9、版本更新：支持系统版本升级，系统可自动远程识别并进行升级。</t>
  </si>
  <si>
    <t>软件+硬件，学习障碍调整与干预</t>
  </si>
  <si>
    <t>沙发+茶几</t>
  </si>
  <si>
    <t>2个单人位，实木框架。布艺沙发，实木框架，采用海绵填充。茶几：圆形玻璃茶几或者木质茶几。</t>
  </si>
  <si>
    <t>录音笔</t>
  </si>
  <si>
    <t>录音用，内存不少于32G</t>
  </si>
  <si>
    <t>无声挂钟</t>
  </si>
  <si>
    <t>控制咨询时间，尺寸: ≥12英寸；机芯：静音机芯；
材质：金属、玻璃</t>
  </si>
  <si>
    <t>心理文化墙装饰画系列二</t>
  </si>
  <si>
    <t>心理文化墙装饰画系列二：
1、心理知识5幅，用于营造心理辅导室氛围
2、材质:结皮PVC板，厚度约5mm，形态：不规则图形
3、每幅规格尺寸：480*480mm。</t>
  </si>
  <si>
    <t>环境布置、文化宣传</t>
  </si>
  <si>
    <t>制度挂图</t>
  </si>
  <si>
    <t>内芯材质: 高清相纸；装裱方式: 黑色铝合金边框，环保透明面板；风格: 简约现代；工艺: 喷绘；风格: 工艺: 喷绘；组合形式: 独立；图片形式: 平面；可免拆边框更换内芯。含框尺寸: ≥440*570mm（±3mm）。（办公接待室管理制度）</t>
  </si>
  <si>
    <t>幅</t>
  </si>
  <si>
    <t xml:space="preserve">
心理观察室13.86平米
（沙盘游戏+音乐放松）</t>
  </si>
  <si>
    <t>心理教师帮助来访者调整情绪、开展个体辅导等工作的场所。心理教师运用心理沙盘、音乐设备等设备达到帮助来访者调整情绪、排查问题和认知调整的目的。</t>
  </si>
  <si>
    <t>实木心理沙盘</t>
  </si>
  <si>
    <t>一、1个个体实木心理沙盘，使用尺寸：≥长 720mm×宽 570mm×深70mm，边框厚度≥15mm，沙盘含架子整体高度≥750mm。专用三底两面环保漆；内侧底与边框、底部为蓝色，外部为实木色，表面光滑不伤手、防水、耐磨不掉色。           
二、2个实木沙具柜，沙具柜规格：≥1500mm×300mm×980mm，柜体采用5层8阶设计，既美观又便于分类摆放选取沙具。
三、1000个沙具（宗教类、风车、灯塔等标志类、公共标识类、交通工具类、公共建筑类、桥栅栏类、日月等自然物类、贝壳山石类、现实中人物类、空想人物类虚拟人物、恐龙怪兽类、家具、日用品类、水生动物、野生动物类、家禽家畜类、草坪类、植物类、军队类）。
四、沙盘游戏书籍1本。
五、精选原色水洗砂10公斤：颗粒光滑、大小均匀、高温消毒。
六、沙具选取框1套 （W：沙具选取框1个，W：清理刷1个）。</t>
  </si>
  <si>
    <t>硬件，问题调整、问题排查</t>
  </si>
  <si>
    <t>智慧心生物反馈训练系统</t>
  </si>
  <si>
    <t>智慧心生物反馈训练系统是一款采用无线蓝牙采集器进行心率和呼吸数据的采集，运用生物反馈和心理调适技术，具有数据监测、训练指导、音乐放松、朗读放松、情景放松、视频放松、测评中心、解决方案、训练中心、呼吸助手、数据报告等功能，是集生理指标监控、压力与情绪评估、身心状态调节、情绪稳定性训练、解决方案指导、心理素质训练功能为一体的专业生物反馈训练系统。
一、硬件参数
尺寸：≥780mm（长）*880mm（宽）*1000mm(高）(椅背收起)
≥1580mm（长）*880mm（宽）*830mm(高）（椅背展开）
产品净重：45KG   最大承载量：100KG；电源：220V（50Hz）
二、产品功能模块介绍：
1、独立电动控制系统：音乐椅靠背、腿部电动控制设计，靠背100度-170度，腿部90度-170度任意调节。 
2、多功能控制器：具有自动及音乐同步两种体感模式，可通过蓝牙的方式输入音频，借助多功能控制面板，可实现对音频、震动、音源、歌曲、座椅姿势随意切换，系统将跟随音乐的节奏变化而变化，从而达到音乐和体感同步效果。通过面板控制加热功能按钮，开启放松椅内的电加热丝进行内部加热，并通过热传递将热量传递给乘坐者，实现加热功能，有效提高天寒时节使用时的舒适感。
3、多功能生理指标采集系统：采用无线蓝牙指脉式生理指标采集，蓝牙频段范围：2402.00-2480.00MHZ，最大输出功率：＜100mW。集成手腕式生物反馈处理器，精确反馈人体多项生理指标，采集终端可直观显示：蓝牙指示灯、蜂鸣器指示灯、血氧饱和度指示灯、脉率指示灯、电量指示灯、血氧饱和度值、脉率值、脉搏强度等。
三、软件参数：
1、放松中心：指导内容包括音乐放松、想象放松、情景放松、图片放松、朗读放松五个内容模块。
1-1音乐放松：包括缓解身心疲劳、解除忧郁、伤感音乐、消除浮躁、消除紧张焦虑、中国风、国外名曲、深度睡眠等7类音乐放松主题。
1-2想象放松：包括高山远眺、草原仰望、海边漫步、湖中泛舟、日出生机、梯田极目、唯美日落、竹林信步等8个风景放松环境及指导语；在大自然的背景中通过悦耳的语音指导语缓缓的进行身心放松训练。
1-3情景放松：包括潮拍海岸、触摸钢琴、猫咪打盹、风吹麦穗、老屋的钟、深度睡眠、清洁耳朵等36种情景声音，来访者可以快速选择适合自己习惯的放松场景进行训练体验。
1-4朗读放松：包括要学会正确的归因、学习到底是什么、什么是真的努力等8个朗读主题，可以让来访者在个人成长、自我认知、沟通技巧、人际关系以及心态管理等多个方面享受着放松愉悦的心灵体验。
1-5图片放松：包括学会倾听、精神、人类的思维、自我人格的认知、学习等不少20个心理格言。
2、测评中心：系统提供不少于50道压力反应量表测试题，系统设置自动跳题功能，可全面评估来访者的生理、情绪、认知、压力、人际等心理健康状况，测评结束后立即生成测评分析报告，报告包括压力的等级，压力的具体表现；为评估训练效果提供依据，评估过程中实时监控训练者各项生理指标，评估结束后出具详细的评估报告。
3、解决方案：包括专注自习、科学考试、矫正分心、纠正偏科、高效课堂等专业的教学视频，通过视频学习调整认知、调节情绪、思维、行为训练等方法，从而降低焦虑所产生的心理问题。
4、训练中心：包括智慧菩提、荷花盛开、四季如画、海阔天空、行云流水、火树银花等至少6款反馈训练游戏，通过采集训练者的生物反馈指标参与游戏训练。训练过程中实时监控训练者心率、血氧等各项生理指标，训练结束后出具详细的训练报告。
4-1：应激训练：系统具有应激训练功能，提供如比赛失败、好友冲突、家庭变故、考试失利、亲子冲突、生病受伤、他律约束、环境改变、被人误会、被人批评等10种应激心理训练情境。
5、数据中心：具有训练数据和训练报告管理功能，来访者可通过筛选条件查看训练结束后的生物反馈指标、训练记录数据、训练时间等，支持导出训练记录结果。 
6、悬浮窗：呼吸助手实施掌握呼吸训练节奏，实现有效放松疏导，设备采集助手时时掌握设备连接状态和电池电量状态。
配置组成：
1、音乐放松椅1张
2、生物反馈训练系统1套
3、生理指标采集器1套
4、可移动式工作台1个
5、软件运行主机1台
6、遮光眼罩2个</t>
  </si>
  <si>
    <t>软件+硬件，情绪放松、放松训练</t>
  </si>
  <si>
    <t>内芯材质: 高清相纸；装裱方式: 黑色铝合金边框，环保透明面板；风格: 简约现代；工艺: 喷绘；风格: 工艺: 喷绘；组合形式: 独立；图片形式: 平面；可免拆边框更换内芯。含框尺寸: ≥440*570mm（±3mm）。（沙盘游戏室管理制度）</t>
  </si>
  <si>
    <t>装修设计</t>
  </si>
  <si>
    <t>面积：根据现场实际情况进行装修
室内装修内容：
  1、墙面处理(腻子粉刮平、环保乳胶墙面处理，调制温馨色彩)
  2、心理辅导室门牌及文化墙
  3、功能室窗帘；
  4、石膏板、方通或者铝扣板吊顶</t>
  </si>
  <si>
    <t>项</t>
  </si>
  <si>
    <t>汝南县刘屯小学卫生保健室设备设施配置清单</t>
  </si>
  <si>
    <t>诊查床</t>
  </si>
  <si>
    <t>1880*680*700mm，床框为60*30mm矩形管，床腿为40*40mm方管，四角有三角板固定，床腿之间有20*20mm方管拉撑，床板为12mm后多层实木板，上罩25mm海绵，人造革。可折叠拆装。</t>
  </si>
  <si>
    <t>诊察桌</t>
  </si>
  <si>
    <t>诊察椅</t>
  </si>
  <si>
    <t>诊察凳</t>
  </si>
  <si>
    <t>液压升降式，凳子面为圆形，上罩海绵，人造革，一次性冲压圆形底座。</t>
  </si>
  <si>
    <t>视力表灯箱（对数灯光视力表）</t>
  </si>
  <si>
    <t>[成人E字】儿童对数视力表，5米测距，光学级透明灯箱片，光学导光板，LED灯，铝合金边框，超薄型，900*300*20mm。</t>
  </si>
  <si>
    <t>远视力表</t>
  </si>
  <si>
    <t>方形套印，调节视力肌肉，缓解近视疲劳。</t>
  </si>
  <si>
    <t>近视力表</t>
  </si>
  <si>
    <t>纸质标准对数视力表，测距5m。</t>
  </si>
  <si>
    <t>身高坐高计</t>
  </si>
  <si>
    <t>身高测量205cm，坐高测量120cm,底座和面板为22mm厚压缩木质板材，立柱为12mm圆钢，测量尺杆为铝合金型材。</t>
  </si>
  <si>
    <t>电子肺活量计</t>
  </si>
  <si>
    <t>电子数显，测量范围1-9999ml，交流电源，配备一次性吹嘴8只。</t>
  </si>
  <si>
    <t>移动消毒灯车</t>
  </si>
  <si>
    <t>移动式带双管 移动式，功率30*2W，可定时，自动断电。灯臂可180°升降旋转，配备30W消毒灯管2根。</t>
  </si>
  <si>
    <t>污物桶</t>
  </si>
  <si>
    <t>不锈钢外筒，塑料内筒，容积12L。脚踏式启闭。φ240mm</t>
  </si>
  <si>
    <t>医用镊子</t>
  </si>
  <si>
    <t>医用镊子，12.5--25cm。一套六把。</t>
  </si>
  <si>
    <t>医用剪刀</t>
  </si>
  <si>
    <t>一套12把，12个常用型号。不锈钢制医用手术剪刀。140mm～180mm</t>
  </si>
  <si>
    <t>止血钳</t>
  </si>
  <si>
    <t>不锈钢制，医用止血钳，16cm。直弯各一。</t>
  </si>
  <si>
    <t>压舌板</t>
  </si>
  <si>
    <t>不锈钢制，长度16cm。每盒20只。</t>
  </si>
  <si>
    <t>只</t>
  </si>
  <si>
    <t>额镜</t>
  </si>
  <si>
    <t>额戴反光镜，直径不低于80mm，五官科检查辅助器械。</t>
  </si>
  <si>
    <t>血压计</t>
  </si>
  <si>
    <t>水银柱式，铝合金外壳。附带成人袖带一套，充气球，水银壶等。</t>
  </si>
  <si>
    <t>听诊器</t>
  </si>
  <si>
    <t>插入式单听。有听头，橡塑导管，耳塞架组成。</t>
  </si>
  <si>
    <t>医用双听，旋扣式</t>
  </si>
  <si>
    <t>叩诊锤</t>
  </si>
  <si>
    <t>不锈钢手柄，手柄上带刻度尺，最大长度27cm，使用最大长度143mm</t>
  </si>
  <si>
    <t>串镜片</t>
  </si>
  <si>
    <t>铝合金盒装，每套6片，每片带镜片5片。总计30片镜片。</t>
  </si>
  <si>
    <t>盒</t>
  </si>
  <si>
    <t>木制底座，底座尺寸150*93*55mm，钢制音叉，512HZ,附带共鸣箱，击打锤。</t>
  </si>
  <si>
    <t>酒精灯</t>
  </si>
  <si>
    <t>玻璃制，容积150mm。</t>
  </si>
  <si>
    <t>冲眼壶</t>
  </si>
  <si>
    <t>不锈钢制，容积100ml。</t>
  </si>
  <si>
    <t>受水器</t>
  </si>
  <si>
    <t>不锈钢受水器。不锈钢板拉伸剪切，接口为无缝激光焊接。</t>
  </si>
  <si>
    <t>异物针</t>
  </si>
  <si>
    <t>不锈钢制，直弯两用。长度不低于160mm。</t>
  </si>
  <si>
    <t>课桌椅测量尺</t>
  </si>
  <si>
    <t>三折木质，长度200CM，最小分度值0.5cm。</t>
  </si>
  <si>
    <t>根</t>
  </si>
  <si>
    <t>测径规</t>
  </si>
  <si>
    <t>不锈钢制，内外径测量。</t>
  </si>
  <si>
    <t>辨色图谱</t>
  </si>
  <si>
    <t>第五版，单色图，双色对比图，示教图，色觉异常图，色弱色盲图，红绿色盲图，轻重色盲图。</t>
  </si>
  <si>
    <t>担架</t>
  </si>
  <si>
    <t>四折便携式折叠式，2000*550*100mm，金属铝合金管材支架，牛津帆布面料。承重160kg以上。</t>
  </si>
  <si>
    <t>副</t>
  </si>
  <si>
    <t>拐杖</t>
  </si>
  <si>
    <t>铝合金制，九档可调，称重不低于70kg。</t>
  </si>
  <si>
    <t>电子额温枪</t>
  </si>
  <si>
    <t>电子数显，非接触式红外感应快速测量，测量温度33-42°C，工作温度15-40°C</t>
  </si>
  <si>
    <t>体温计</t>
  </si>
  <si>
    <t>医用体温计，水银柱式，测量范围25-42°，三角玻璃棒型。</t>
  </si>
  <si>
    <t>浸泡消毒盒</t>
  </si>
  <si>
    <t>环保PP材料，三色合一，浸泡，干燥消毒一体，配套水银式体温计消毒使用。</t>
  </si>
  <si>
    <t>止血带</t>
  </si>
  <si>
    <t>医用卡扣式</t>
  </si>
  <si>
    <t>口镜</t>
  </si>
  <si>
    <t>医用不锈钢口腔检查器械，口镜头可更换。</t>
  </si>
  <si>
    <t>皮脂厚度计</t>
  </si>
  <si>
    <t>铝合金外盒，指针式显示，测量皮质厚度范围60mm。卡规式测量方式，压力可调。标准加压200g。</t>
  </si>
  <si>
    <t>方盘</t>
  </si>
  <si>
    <t>不锈钢制，300*400*20mm。不带盖，无孔。</t>
  </si>
  <si>
    <t>带盖方盘</t>
  </si>
  <si>
    <t>不锈钢制，240*150*40mm，带盖，无孔。</t>
  </si>
  <si>
    <t>贮槽</t>
  </si>
  <si>
    <t>不锈钢制，直径230mm，有孔，带盖。</t>
  </si>
  <si>
    <t>敷料缸、棉球缸、器械缸</t>
  </si>
  <si>
    <t>不锈钢制，带盖，直径8cm，带盖。直径8cm，高度7.5cm</t>
  </si>
  <si>
    <t>不锈钢制，带盖，直径8cm，带盖。直径8cm，高度8cm</t>
  </si>
  <si>
    <t>不锈钢制，带盖，直径9cm，带盖。直径9cm，高度9cm</t>
  </si>
  <si>
    <t>不锈钢制，带盖，直径10cm，带盖。直径10cm，高度9cm</t>
  </si>
  <si>
    <t>不锈钢制，带盖，直径12cm，带盖。直径12cm，高度11.5cm</t>
  </si>
  <si>
    <t>器械缸</t>
  </si>
  <si>
    <t>不锈钢制，锥形体，带盖。大号。盖子8cm，底10cm，高19.5cm</t>
  </si>
  <si>
    <t>弯盘</t>
  </si>
  <si>
    <t>标配，不锈钢腰型盘，大号</t>
  </si>
  <si>
    <t>少年人体半身模型</t>
  </si>
  <si>
    <t>产品为高约 65mm 之少年男性解剖模型，包括头、颈、躯干部分。</t>
  </si>
  <si>
    <t>件</t>
  </si>
  <si>
    <t>儿童骨骼模型</t>
  </si>
  <si>
    <t>产品为男性儿童骨骼模型，串制成正常直立姿势立于支架上。模型高 65cm；</t>
  </si>
  <si>
    <t>健康教育教学挂图</t>
  </si>
  <si>
    <t>教育部标准</t>
  </si>
  <si>
    <t>卫生室制度挂图</t>
  </si>
  <si>
    <t>一套12张</t>
  </si>
  <si>
    <t>健康知识挂图</t>
  </si>
  <si>
    <t>一套20副</t>
  </si>
  <si>
    <t>眼保健操挂图</t>
  </si>
  <si>
    <t>教学挂图对开铜版纸）</t>
  </si>
  <si>
    <t>柳型夹板</t>
  </si>
  <si>
    <t>木质包纯棉布，一组三块。</t>
  </si>
  <si>
    <t>显微镜</t>
  </si>
  <si>
    <t>放大640X，自然光源，单目显微镜。</t>
  </si>
  <si>
    <t>器械车【仪器车】</t>
  </si>
  <si>
    <t>60cm×40cm×90cm，拆装式，双层隔板，不锈钢材质，四角万向轮，螺栓固定模式。</t>
  </si>
  <si>
    <t>屏风</t>
  </si>
  <si>
    <t>长度2000mm,高度1800mm。全不锈钢骨架结构。屏风面料，环保化纤油画布。完全防水。</t>
  </si>
  <si>
    <t xml:space="preserve">针灸针 </t>
  </si>
  <si>
    <t>银柄，塑管套装每套30只，每盒30套。</t>
  </si>
  <si>
    <t>白大褂</t>
  </si>
  <si>
    <t>白色医士服装，夏装半袖，春秋装长袖各两套</t>
  </si>
  <si>
    <t>卫生箱</t>
  </si>
  <si>
    <t>中号，铝合金边框，铝塑面板，内置隔层，带背带，外形尺寸350*250*200mm。</t>
  </si>
  <si>
    <t>人工呼吸器</t>
  </si>
  <si>
    <t>医用硅胶气囊，压缩充气被动呼吸原理。用于前期急救阶段。</t>
  </si>
  <si>
    <t>喉头喷雾器</t>
  </si>
  <si>
    <t>橡胶气囊，金属喷嘴，枪式结构，扳机气压式喷雾。</t>
  </si>
  <si>
    <t>医用治疗车（器械车）</t>
  </si>
  <si>
    <t>60cm×40cm×86cm，拆装式带抽屉，双层隔板，不锈钢材质，四角万向轮，螺栓固定模式。</t>
  </si>
  <si>
    <t>电动吸痰器</t>
  </si>
  <si>
    <t>低噪音，大流量，高负压，环境温度：-40℃--70℃，重量不超过5kg，体积：28*19.6*28.5cm</t>
  </si>
  <si>
    <t>观察床</t>
  </si>
  <si>
    <t>2000*900*550mm，附带配套床垫，床头为直径30mm圆管，床框为30*60mm矩形管，厚度1.2mm。。床垫为后40mm棕垫。</t>
  </si>
  <si>
    <t>三棱针</t>
  </si>
  <si>
    <t>2.6*65mm，不锈钢，绿色塑料包装手柄，便于使用，一盒100只</t>
  </si>
  <si>
    <t>1.6*65mm，不锈钢，蓝色塑料包装手柄，便于使用，一个100只。</t>
  </si>
  <si>
    <t>医用纱布块</t>
  </si>
  <si>
    <t>灭菌纱布块21*32，6*8*8*8cm，用于伤口外敷，5p*30</t>
  </si>
  <si>
    <t>包</t>
  </si>
  <si>
    <t>笔式手电筒</t>
  </si>
  <si>
    <t>笔式，按压式开关，小巧轻便，白光或者黄光</t>
  </si>
  <si>
    <t>电子血压计</t>
  </si>
  <si>
    <t>电子数显。臂式袖带加压测量，带血压，心率检测。</t>
  </si>
  <si>
    <t>带状检影镜</t>
  </si>
  <si>
    <t>直流电源，眼科检查器械。</t>
  </si>
  <si>
    <t>雾化器</t>
  </si>
  <si>
    <t>医用雾化治疗，可加药物雾化。压缩分子分解原理。噪音低于65db，雾化量可调。气流量不小于8L/min，喷雾速率不小于0.2ml/min</t>
  </si>
  <si>
    <t>神灯</t>
  </si>
  <si>
    <t>落地式，带万向轮，可移动式。灯头可折叠伸缩，远红外发热渗透理疗原理。</t>
  </si>
  <si>
    <t>氧气瓶</t>
  </si>
  <si>
    <t>4L 钢瓶，带扳手，湿化瓶，带塑料外盒</t>
  </si>
  <si>
    <t>一次性医用手套</t>
  </si>
  <si>
    <t>PE,一次性使用，100只/包</t>
  </si>
  <si>
    <t>橡胶检查手套</t>
  </si>
  <si>
    <t>天然橡胶，环氧乙烷灭菌，50副/包</t>
  </si>
  <si>
    <t>一次性医用口罩</t>
  </si>
  <si>
    <t>一次性医用外科口罩， 10只/包</t>
  </si>
  <si>
    <t>酒精免洗手液</t>
  </si>
  <si>
    <t>乙醇含量54%-66%</t>
  </si>
  <si>
    <t>瓶</t>
  </si>
  <si>
    <t>工作帽</t>
  </si>
  <si>
    <t>涤卡面料/涤平</t>
  </si>
  <si>
    <t>弹力绷带</t>
  </si>
  <si>
    <t>自粘型，可手撕，高弹性</t>
  </si>
  <si>
    <t>轴</t>
  </si>
  <si>
    <t>配药注射器</t>
  </si>
  <si>
    <t>一次性无菌配药30ml，75只/盒</t>
  </si>
  <si>
    <t>医疗废物垃圾桶</t>
  </si>
  <si>
    <t>中石化环保材料，30L，脚踏，上翻盖</t>
  </si>
  <si>
    <t>垃圾袋</t>
  </si>
  <si>
    <t>58*70 30升垃圾桶配套，100个/捆</t>
  </si>
  <si>
    <t>捆</t>
  </si>
  <si>
    <t>捆扎带</t>
  </si>
  <si>
    <t>黄色ABS插入式锁扣，用于捆扎垃圾袋，200个/包</t>
  </si>
  <si>
    <t>医疗废物标签</t>
  </si>
  <si>
    <t>5*8CM,1000贴/卷，用于贴在垃圾袋上做标识</t>
  </si>
  <si>
    <t>卷</t>
  </si>
  <si>
    <t>三角巾</t>
  </si>
  <si>
    <t>压缩尺寸9*5*3cm，外包装防水防潮，操作简单，使用方便</t>
  </si>
  <si>
    <t>脱脂棉球</t>
  </si>
  <si>
    <t xml:space="preserve">500g/包  </t>
  </si>
  <si>
    <t>观片灯</t>
  </si>
  <si>
    <t>单联，铝合金外壳，LED灯光</t>
  </si>
  <si>
    <t>五官检查器</t>
  </si>
  <si>
    <t>内含鼻镜，检耳镜，检眼镜，口镜，压舌板，电筒手柄等组成。</t>
  </si>
  <si>
    <t>血氧仪</t>
  </si>
  <si>
    <t>OLED显示，一键测量，小巧轻便，饱和度/脉率，脉搏波形，脉搏柱，自动退出。</t>
  </si>
  <si>
    <t>一次性压舌板</t>
  </si>
  <si>
    <t>木质，100片/包</t>
  </si>
  <si>
    <t>一次性止血带</t>
  </si>
  <si>
    <t>点连式，一盒50条，蓝色</t>
  </si>
  <si>
    <t>PP柜</t>
  </si>
  <si>
    <t>汝南县刘屯小学计算机教室电子设施类配备清单（教室45+1台）</t>
  </si>
  <si>
    <t>云教学服务器</t>
  </si>
  <si>
    <t>1、单台云终端控制器可以同时支持≥200点云终端的连接、管理和配置，以满足学校后期的扩容需求；
2、配置性能不低于Intel第十二代i5的处理器（处理器主频≥2.5GHz），显卡：配置显卡性能不低于Intel UHD 730；
3、内存：内存容量≥16GB；
4、存储：配置SSD容量≥512GB；
5、网口：千兆网口≥1个；
6、为保障所投设备质量优异，可靠性高，要求所投设备平均故障间隔时间（MTBF）≥300000小时；
7、为防止人体触电，要求所投终端产品满足抗电强度要求：
（1）电源初级与地之间施加AC1500V产品无击穿现象；
（2）电源初级与次级之间施加AC3000V产品无击穿现象；
（3）电源初级与机壳之间施加AC3000V产品无击穿现象；
8、所投设备质量优异，具备一定的抗震能力，可保证设备在运输或使用过程中不易受损；
9、为了保证平台联动时的兼容性和可靠性，要求云教学服务器、云终端、教学管理软件、交换机为同一品牌。</t>
  </si>
  <si>
    <t>学生云终端</t>
  </si>
  <si>
    <t>1、为保证云桌面软件系统的兼容效果和稳定运行，所有终端均需采用x86架构，且为国内自主品牌；
2、配置CPU性能不低于Intel第十二代i5八核十二线程处理器，性能核心数量≥4个；内存容量≥8GB；本地存储≥512 GB SSD，配置内存槽位≥2个；配置M.2 SSD槽位≥2个，2.5英寸硬盘位≥1个；
3、为节约桌面空间，终端主体尺寸部分(L*W*H)≤20cm*20cm*5cm；
4、USB接口数量≥8个（其中USB 3.0接口≥4个，USB 2.0接口≥4个），千兆网口≥1个，VGA接口≥1个，HDMI接口≥1个，音频输入输出接口≥1个，支持4段式耳机音频输入及输出；
5、为防止人体触电，要求所投终端产品满足抗电强度要求：
（1）电源初级与地之间施加AC1500V产品无击穿现象；
（2）电源初级与次级之间施加AC3000V产品无击穿现象；
（3）电源初级与机壳之间施加AC3000V产品无击穿现象；
6、为保障所投设备质量优异，可靠性高，要求所投设备平均故障间隔时间（MTBF）≥300000小时；
7、提供平台一键健康检查功能，对超融合系统环境进行全面检查、修复部分常见问题，并能生成相应的体检报告；
8、依据国家标准GB／T33718-2017，设备厂家通过合同履约能力评价认证，提供证书复印件；
9、夏季为雷雨季，常因雷电影响而导致设备损坏，为防止类似情况出现, 要求对所投设备施加电源端口试验电压4KV后，设备不出现故障；
10、为了保证平台联动时的兼容性和可靠性，要求云教学服务器、云终端、教学管理软件、交换机为同一品牌。</t>
  </si>
  <si>
    <t>教师云终端</t>
  </si>
  <si>
    <t>1、为保证云桌面软件系统的兼容效果和稳定运行，所有终端均需采用x86架构，且为国内自主品牌；
2、配置CPU性能不低于Intel第十二代i5十核十六线程处理器，性能核心数量≥6个；内存容量≥8GB，本地存储≥512 GB SSD，配置内存槽位≥2个；配置M.2 SSD槽位≥2个，2.5英寸硬盘位≥1个；
3、为节约桌面空间，终端主体尺寸部分(L*W*H)≤20cm*20cm*5cm；
4、 USB接口数量≥8个（其中USB 3.0接口≥4个，USB 2.0接口≥4个），千兆网口≥1个，VGA接口≥1个，HDMI接口≥1个，音频输入输出接口≥1个，支持4段式耳机音频输入及输出；
5、为防止人体触电，要求所投终端产品满足抗电强度要求：
（1）电源初级与地之间施加AC1500V产品无击穿现象；
（2）电源初级与次级之间施加AC3000V产品无击穿现象；
（3）电源初级与机壳之间施加AC3000V产品无击穿现象；
6、为保障所投设备质量优异，可靠性高，要求所投设备平均故障间隔时间（MTBF）≥300000小时；
7、配置产品健康检查功能，可检查所投产品的CPU、内存、硬盘、风扇、电源、主板、系统的运行状态，输出体检得分，并可以生成相应的体检报告；
8、依据国家标准GB/T39257；
9、 夏季为雷雨季，常因雷电影响而导致设备损坏，为防止类似情况出现, 要求对所投设备施加电源端口试验电压4KV后，设备不出现故障；
10、为了保证平台联动时的兼容性和可靠性，要求云教学服务器、云终端、教学管理软件、交换机为同一品牌。</t>
  </si>
  <si>
    <t>显示器</t>
  </si>
  <si>
    <r>
      <rPr>
        <sz val="9"/>
        <rFont val="宋体"/>
        <charset val="134"/>
      </rPr>
      <t>屏幕尺寸：≥21.5英寸
显示比例：16:9
分辨率：≥1920×1080 
刷新率：≥75Hz
面板类型：VA面板
色深：原生8bit
亮度：≥250 cd/m²
静态对比度：≥3000:1
可视角度（水平/垂直）：≥178°/178°
响应时间：≤5ms
视频输入接口：1×VGA、1×HDMI
电源接口：标准AC电源接口（100–240V交流，50/60Hz自适应）
外观设计：窄边框或主流商务设计，机身黑色为主
底座功能：支持倾斜调节
壁挂支持：支持VESA壁挂（75×75mm）
质保</t>
    </r>
    <r>
      <rPr>
        <sz val="9"/>
        <rFont val="Times New Roman"/>
        <charset val="134"/>
      </rPr>
      <t>​​</t>
    </r>
    <r>
      <rPr>
        <sz val="9"/>
        <rFont val="宋体"/>
        <charset val="134"/>
      </rPr>
      <t xml:space="preserve">：≥3年，提供原厂保修服务
</t>
    </r>
  </si>
  <si>
    <t>鼠键套装</t>
  </si>
  <si>
    <t>1、云桌面有线键鼠套装，内含有线键盘、鼠标、带有品牌logo的鼠标垫。</t>
  </si>
  <si>
    <t>教学管理软件</t>
  </si>
  <si>
    <t>1、提供多种教学模式以应对不同的教学需求，包括信息课模式、考试模式等多种模式；支持自定义场景模式，可根据学校实际教学需求增加设置自定义场景模式；每个模式下提供不同的教学镜像；切换模式时，云终端硬件无需重新启动；
2、通过教学管理软件，无需登录云桌面管理平台，即可一键开启/关闭云终端或服务器；
3、为简化教学，教学管理软件需要提供远程终端编号功能，并与云终端编号一一对应，方便上课前的学生点名等；
4、支持老师将选中的文件分发给指定学生；同时支持学生直接将文件提交给老师，要求传输100M的rar文件，60台传输时间≤55秒；
5、支持老师对单一、部分、全体学生进行锁屏操作，锁屏状态下，学生的机器被锁定，学生无法进行操作，支持教师执行解锁操作； 
6、为保证正常教学使用，在教师机可以实现屏幕广播；学生可以调整老师广播屏幕大小；老师可以选择是否广播声音给学生；
7、为方便教学控制，支持通过教学管理软件实现一键禁止任意学生上网，禁网的同时仍需要支持屏幕广播、屏幕查看等正常教学应用；
8、为方便教师课堂教学时进行快捷操作，支持一键将教学管理软件切换为托盘状态；托盘上应有屏幕广播，发送文件，随堂测试，作业空间，以及禁网、禁USB、锁屏等常用教学功能；针对此功能要求提供具有 CMA或 CNAS认证的第三方权威机构检验报告证明的测试报告证明；
9、支持老师在线打开学生作业，格式至少包括Word、Flash、Excel、PPT、图片；
10、支持老师将学生作业标记为优秀作业，学生可以通过学生端软件查看本年级所有老师标记的优秀作业，并且可以对优秀作业留言点评；
11、分组教学：支持老师对学生进行分组，分组信息可保存；老师可以指定小组组长，组长和老师可以修改组名；支持记录小组总得分与小组内成员对小组的贡献值；同一组内的学生可以相互传送文件；
12、账号灵活管理，支持管理员通过EXCEL导入学生和老师在作业空间的帐号，也可以单独修改、添加、删除帐号；学生、老师需要</t>
  </si>
  <si>
    <t>在登陆作业空间时，需要通过账号登陆，同时学生账号支持密码登陆和无密码登陆方式；
13、随堂测试：为提高教学效率，支持老师通过Web界面录入题库，无需下载office或其他插件、模板；支持在教室内截屏出题，口述出题等快速出题方式；教师可以通过全班答题、抢答等多种方式发起测试；针对此功能要求提供具有 CMA或 CNAS认证的第三方权威机构检验报告证明的测试报告证明；
14、互动游戏：为促进课堂互动效果，提升课堂活跃度，需提供实用课堂互动小游戏；
15、年级一键升级：为简化账号管理维护工作，在每学年满了之后，所有的学生账号能够一键升级到高年级，不需要重新创建学生账号；
16、班级模型自动创建，为简化账号管理维护工作，支持通过签到的方式自动建立班级模型和账号；
17、为避免U-Key丢失和兼容性以及安全性问题，授权方式必须为文件授权方式，而非U-Key授权的方式；
18、微课空间：支持微课的上传、浏览及删除，老师将观看微课任务布置给学生，并可以附加测试试题，学生观看微课后完成答题，老师可以查看学生答题情况，并对答题结果统计分析；
19、要求实配≥70个点授权；
20、教学管理软件必须为自主研发，非OEM 产品；
21、为减小紧急突发事件带来的影响，投标设备制造厂商须具备应急管理能力；
22、为了保证平台联动时的兼容性和可靠性，要求云教学服务器、云终端、教学管理软件、交换机为同一品牌。</t>
  </si>
  <si>
    <t>接入交换机</t>
  </si>
  <si>
    <t>1、交换容量≥330Gbps ，包转发率≥50Mpps（以官网最小值为准），10/100/1000M以太网电口≥24个，100/1000M SFP千兆光接口≥4个；
2、支持IPV4/IPV6静态路由，RIP、RIPng；
3、为保证设备在受到外界机械碰撞时能够正常运行，要求所投交换机IK防护测试级别≥IK05（即IK05、IK06、IK07、IK08、IK09或IK10）；
4、设备厂商管理规范，履约能力强，口碑优秀，受国家工商行政管理总局（或国家市场监督管理总局 ）认可，被评选过为国家级“守合同重信用企业”。</t>
  </si>
  <si>
    <t>学生电脑桌</t>
  </si>
  <si>
    <t>1、台面颜色：红胡桃；
2、规格：桌1400mm×500mm×760mm，主机架420mm×180mm；
3、材质：桌面采用25mm三聚氰胺双面板，主机柜采用16mm三聚氰胺双面板；支架采用≥20mm×20mm×1.2mm方钢管，拉撑采用≥20mm×20mm×1.2mm方钢管；
4、结构：桌下两侧位置设有电脑主机架，可放两台电脑主机，面板两侧各预留一个电源线孔位，两侧有固定螺母，可稳固组合；
5、工艺：板材截面≥1.5mm厚塑制优质封边条机械封边，钢材焊接采用二氧化碳保护焊焊接 ，表面无气泡、焊渣、焊瘤；去油、除锈、磷化、喷塑。</t>
  </si>
  <si>
    <t>学生电脑椅</t>
  </si>
  <si>
    <t>1、规格：354mm（长）×245mm（宽）×440mm（高）,钢木结构；
2、面板颜色：红胡桃；
3、材质：凳面采用聚酯胶一次液压成型多层板，面贴三聚氰胺面，模具成型环保材料一次性注塑封边，凳架采用≥20mm×20mm×1.2mm方管；
4、工艺：钢材焊接采用CO2保护焊方式，凳架立腿与横脚利用管套弧面物理性能，凸凹相扣，完美对接；另加机器手臂满焊连接，巡回复检，保证强度，表层采用去油、除锈、喷塑工艺处理，防止生锈。</t>
  </si>
  <si>
    <t>教师讲台</t>
  </si>
  <si>
    <t>1、整体布局小巧玲珑，桌面为平整桌面，可放置笔记本电脑；尺寸：1.1米*0.7米*1米；
2、讲桌桌面板采用防火板，防火、防尘、防水、耐刮花；讲桌主体采用；≥1.2mm冷轧钢板，其它部分采用≥1.2mm冷轧钢板；扶手为橡木材质；
3、显示器盖板采用翻转式设计，视觉角度可任意调节；
4、钢木结合构造，流线圆弧设计，确保学生安全，耐冲击性强，防盗性能优越；
5、键盘、鼠标采用翻转式结构，节省空间，操作简单方便；
6、键盘盒下方为中控，可放置中央控制器，整体结构紧凑，空间设计合理；
7、桌面右侧为隐藏式抽屉，可放置视频展台，承载重≥12kg；
8、桌体采用标准机柜尺寸设计，所有设备整齐排列；
9、全部的加工件均采用模具成型，先进的工装夹具、配合全自动焊接工艺，保障尺寸精度及各部件一致性；
10、下部箱体单开门设计，可以方便合理放置台式计算机主机、显示器，分体式中控主机、功放机、DVD、卡座、无线话筒等设备。</t>
  </si>
  <si>
    <t>教师电脑椅</t>
  </si>
  <si>
    <t>1、面料：采用优质颐达网布面料，防磨 防污性，颜色可选 ；
2、辅料：采用优于或等于45#高密度、 高弹力定型海绵，可防氧化、防碎，软硬 适中，回弹性良好，不易变形；
3、架子：≥1.4厚钢制喷涂脚架；
4、功能：座板可翻起、靠背逍遥 ；
5、定型棉座包。</t>
  </si>
  <si>
    <t>机柜</t>
  </si>
  <si>
    <t>1、24U尺寸：1200*1100*600.机柜整体采用喷塑处理；
2、颜色：黑色
3、主体框架要求：脱脂、酸洗、磷化、静电喷塑。</t>
  </si>
  <si>
    <t>施工布线</t>
  </si>
  <si>
    <t>1、含线材及施工包含网线敷设，电源线敷设，线槽、水晶头等辅材。</t>
  </si>
  <si>
    <t>网线</t>
  </si>
  <si>
    <t>1、网线305米/箱，国标≥超五类。</t>
  </si>
  <si>
    <t>箱</t>
  </si>
  <si>
    <t>汝南县刘屯小学劳动技术实践室设备设施配置清单</t>
  </si>
  <si>
    <t>基础设备</t>
  </si>
  <si>
    <t>教师操作台</t>
  </si>
  <si>
    <t>1、规格：2400×700×800mm，钢木结构；
2、台面：一体化台面，40mm橡木插接板.无结疤、无裂纹。油漆处理：底层打磨刷底漆，3遍找平点涂处理，表面经过环保漆喷涂，亚光永不退色。 保养处理：经过打蜡特殊处理，防止虫蛀，腐烂，开裂。
3、柜身结构：按照多媒体讲台,设计了电脑主机、显示器等设备的摆放空间，中间部分是讲课演示部分，并设抽屉式结构，抽屉装有教师演示安全电源及控制装置。
4、台身框架：主框架为钢制框架立柱60*40mm厚度1.2mm横梁采用50*25mm钢架厚度1.2mm；钢材框架表面经酸洗、磷化、环氧树脂高温固化处理具有耐腐蚀、耐高温等特点，
5、桌体主板采用E1级16mm防潮三聚氰胺双面贴板，其截面由PVC封边带利用德国进口机械高温热熔胶封边，密封性好，外形美观经久耐用。
滑轨：采用广东“DTC”阻尼三节滑轨。达到国际五金行业标准，使用寿命长。手抽:一字型，表面有光滑防腐涂层。外形美观、经久耐用。组装接缝严密，连接牢固，无松动现象。
6、固定脚：采用ABS工程塑料模具成型制作而成，具有高度可调、耐磨、防潮、耐腐蚀等特点。</t>
  </si>
  <si>
    <t>学生操作台</t>
  </si>
  <si>
    <t>1.规格：2400*1200*780mm。2.台面：一体化台面，40mm橡木插接板.无结疤、无裂纹。油漆处理：底层打磨刷底漆，3遍找平点涂处理，表面经过环保漆喷涂，亚光永不退色。 保养处理：经过打蜡特殊处理，防止虫蛀，腐烂，开裂。
3、柜身结构：桌身双面座位位置带抽屉，和独立工具柜。
4、台身框架：主框架为钢制框架立柱60*40mm厚度1.2mm横梁采用50*25mm钢架厚度1.2mm；钢材框架表面经酸洗、磷化、环氧树脂高温固化处理具有耐腐蚀、耐高温等特点，
5、桌体主板采用E1级16mm防潮三聚氰胺双面贴板，其截面由PVC封边带利用德国进口机械高温热熔胶封边，密封性好，外形美观经久耐用。
滑轨：采用“DTC”阻尼三节滑轨。达到国际五金行业标准，使用寿命长。手抽:一字型，表面有光滑防腐涂层。外形美观、经久耐用。组装接缝严密，连接牢固，无松动现象。
6、固定脚：采用ABS工程塑料模具成型制作而成，具有高度可调、耐磨、防潮、耐腐蚀等特点。
★7、木制件外观、木工要求、理化性能漆膜附着力应符合GB/T 3324-2017《木家具通用技术条件》标准要求且满足以内内容：⑴木制件外观无贯通裂缝，无虫蛀现象，无腐朽材，无树脂囊，外表无节子，无死节、孔洞、夹皮和树脂道、树胶道，无其他材质缺陷；⑵木工要求板件或部件在接触人体或贮物部位无毛刺、刃口或棱角；⑶理化性能漆膜附着力等于或优于1级；
★8、有害物质限量：甲醛释放量应≤0.1mg/L，可溶重金属4项，未检出，符合 GB 18584-2001《室内装饰装修材料木家具中有害物质限量》标准要求；
★9、防霉菌性能：防球毛壳霉，防霉菌等级0级，符合JC/T 2039-2010标准要求；
★10、氨释放量未检出，符合GB/T 36022-2018《木家具中氨释放量试验方法》；
11、以上7-10项标★部分为重要技术指标；</t>
  </si>
  <si>
    <t xml:space="preserve">教师主控电源
</t>
  </si>
  <si>
    <t>552*350*150mm 1、总控台设置电源总开关，内置指示灯显示，交流220V，采用多功能六孔10A带防护插座，并有短路过载保护；2、学生用插座交流220V分四路输出，学生用光源交流220V分四路输出，分别用按钮开关操作，工作时由按钮内置指示灯显示，并有短路过载保护。</t>
  </si>
  <si>
    <t>学生实验电源</t>
  </si>
  <si>
    <t>接收教师送来交流220V/2A，配专用五孔插座。</t>
  </si>
  <si>
    <t>知识展板</t>
  </si>
  <si>
    <t>教室装饰知识展板、UV喷绘，版面由专业设计人员设计，美观实用。内容包含：技术教室等相关知识，尺寸900*600mm。</t>
  </si>
  <si>
    <t>小学劳动课教学挂图</t>
  </si>
  <si>
    <t>对开彩印铜版纸，40幅/套</t>
  </si>
  <si>
    <t>木工、木艺</t>
  </si>
  <si>
    <t>十折木尺</t>
  </si>
  <si>
    <t>木质十折量程2米</t>
  </si>
  <si>
    <t>角尺</t>
  </si>
  <si>
    <t>不锈钢铝座角尺，量程30cm</t>
  </si>
  <si>
    <t>手板锯</t>
  </si>
  <si>
    <t>锋利锯齿，锰钢，塑柄，14寸350mm</t>
  </si>
  <si>
    <t>木工锤</t>
  </si>
  <si>
    <r>
      <rPr>
        <sz val="9"/>
        <color theme="1"/>
        <rFont val="微软雅黑"/>
        <charset val="134"/>
      </rPr>
      <t>高碳钢锤头，木柄，0.25</t>
    </r>
    <r>
      <rPr>
        <sz val="9"/>
        <color theme="1"/>
        <rFont val="宋体"/>
        <charset val="134"/>
      </rPr>
      <t>㎏</t>
    </r>
  </si>
  <si>
    <t>米尺</t>
  </si>
  <si>
    <t>塑壳，高钢尺带，烤漆工艺，量程200mm。</t>
  </si>
  <si>
    <t>木工锯</t>
  </si>
  <si>
    <t>长*宽*厚为36*18.2*2cm实木锯框</t>
  </si>
  <si>
    <t>三角锯锉</t>
  </si>
  <si>
    <t>高碳钢，6寸，细齿双纹</t>
  </si>
  <si>
    <t>实木刨子</t>
  </si>
  <si>
    <t>刨体实木材质长17.5cm宽6cm高4cm手柄长21cm</t>
  </si>
  <si>
    <t>铁刨</t>
  </si>
  <si>
    <t>铁刨，刨体漆面处理，合金钢刃</t>
  </si>
  <si>
    <t>木锉</t>
  </si>
  <si>
    <t>裸柄，尖头扁木锉</t>
  </si>
  <si>
    <t>斧头</t>
  </si>
  <si>
    <t>木工斧头，碳钢，总重约760g，总长度约365mm</t>
  </si>
  <si>
    <t>墨斗</t>
  </si>
  <si>
    <t>长*宽*高为15*6.5*4cm塑壳</t>
  </si>
  <si>
    <t>工具箱</t>
  </si>
  <si>
    <t>塑料工具箱整体尺寸38*20*19cm</t>
  </si>
  <si>
    <t>陶艺及工艺制作</t>
  </si>
  <si>
    <t>泥塑工具</t>
  </si>
  <si>
    <t>1．配置：⑴拍板1件：木质，弧形背板，长×宽×高≥150mm×65mm×15mm；⑵泥塑刀7件：黄杨木材质，长度≥175mm；⑶环型刀3件：木柄又头环型刀长度≥175mm；⑷刮刀2件：环型刀头、三角刀头各1件；⑸型板1件：黄杨木型板；⑹切割线1件：木手柄≥65mm；⑺小转台1件：PVC塑料材质，双面、中间带轴承，直径≥100mm，高度≥30mm；⑻喷壶1件；⑼海绵1块；⑽刮板1件。2．中空吹塑定位包装，所有产品均有单独卡槽定位于箱子内，不得串动，便于携带、存放。
。</t>
  </si>
  <si>
    <t>美工工具</t>
  </si>
  <si>
    <t>美工工具：产品使用盒装。包括剪纸工具、折纸工具、彩泥工具三部分，其中，剪纸工具含：瓦棱纸1包、安全剪刀一个、花边剪刀1个、双面胶一卷、胶带2卷、胶棒1个、胶水1瓶、套尺1套、圆规一个；折纸工具含：彩色卡纸1包、十八色油画棒1套、十二色铅笔、订书机1个、订书钉1盒、回形针1盒、彩色折纸1包；彩泥工具含：超轻粘土24小包、A4无痕垫板1块、镊子2个。</t>
  </si>
  <si>
    <t>旋转台</t>
  </si>
  <si>
    <t>直径18，高度3cm，双面，塑料材质</t>
  </si>
  <si>
    <t>材料（石膏、石蜡、泥土）</t>
  </si>
  <si>
    <t>石膏1包、石蜡1包、泥土2袋</t>
  </si>
  <si>
    <t>种植与养殖</t>
  </si>
  <si>
    <t>种植套装</t>
  </si>
  <si>
    <t>本套装主要由底座、土培种植箱、太阳能板、太阳能充放电IC电路、数字温湿度表、LED补光照明电路、工具套装、种子、肥料、土壤消毒剂等组成。底座为模具注塑成型，规格360mm×160mm×35mm（含脚垫），底脚安装有5个橡胶垫。底座左侧为模具成型电路控制盒，规格150mm×134mm×150mm(顶部），盒内安装相关的控制电路；控制盒斜顶上部安装150mm×85mm的太阳能硅光板。土培种植箱为模具成型，透明塑料注塑而成，规格220mm×130mm×115mm。套装具有自动滴灌功能，利用虹吸和毛细技术，能自动给土壤进行滴灌，省去每天浇灌的烦恼。套装具有温湿度检测装置，将温湿度传感器的一端插在种植盒的土壤里，便可实时检测土壤的温湿度值。套装具有夜间延时补光照明，当电路控制盒内的光敏传感器检测到光照不足，右侧的两颗LED灯便自动点亮，点亮时间由电路自动控制。套装具有太阳能自动充电功能，只要太阳能电池板接受光照，便自动给电路控制盒内的电池进行充电。</t>
  </si>
  <si>
    <t>种子瓶</t>
  </si>
  <si>
    <t>250ml玻璃材质带橡皮塞</t>
  </si>
  <si>
    <t>育种育苗箱</t>
  </si>
  <si>
    <t>3件套，18.5*14.5*105.cm，孔径40*40mm高55mm，防漏槽、12孔栽培托盘、透明保温盖个1，方便观察植物生长，方便管理。</t>
  </si>
  <si>
    <t>种植工具</t>
  </si>
  <si>
    <t>扎绳1件、3M塑壳卷尺1件、树枝剪1件、花园小三件套3件、大铲1件、喷壶1件、两用锄头1件、手工锯1件。采用中空吹塑包装箱包装，工具在箱内定位放置。</t>
  </si>
  <si>
    <t>温度计</t>
  </si>
  <si>
    <t>椭圆形上温度计最高50摄氏度下湿度计最高100ph</t>
  </si>
  <si>
    <t>昆虫捕捉套装</t>
  </si>
  <si>
    <t>昆虫捕捉观察器：1、昆虫观察显微装置：上部观察罩：通过透视窗调整焦距时，把镜筒上下拉动直至影像清晰为止，转动变焦控制圈来调节放大倍数20-30倍；底部：通过底部窗口可以观察昆虫的生活习性，身体构造。净重0.38kg，整体尺寸11.5*11*26cm。2、捕虫网：可伸缩折叠不锈钢把手大网框伸长后全长不小于50cm。3、饲养盒1个，主要材质为亚克力,规格32.5*22.5*14.5cm,饲养主盒体为一次性注塑成型,四面含有通风孔，盖板一头固定一头可灵活开启。透过饲养盒盖板可以清楚地看到饲养盒内的情况，能够清晰地观察到动物的活动和行为。。</t>
  </si>
  <si>
    <t>放大镜</t>
  </si>
  <si>
    <t xml:space="preserve">直径70mm
</t>
  </si>
  <si>
    <t>喷雾器</t>
  </si>
  <si>
    <t>手持压力喷雾器容量0.8L圆筒全高28cm直径11cm铜喷头</t>
  </si>
  <si>
    <t>饲养套装</t>
  </si>
  <si>
    <t>本套装主要由底座、饲养盒、饲养盒盖板、太阳能板、太阳能充放电IC电路、数字温度湿度表、LED补光照明电路、紫外线检测挂件等组成。底座主要材质为亚克力，规格310mm×140mm×183mm；底脚安装有5个橡胶垫。底座左侧电路控制盒，斜顶上部安装有85mm×162mm的太阳能硅光板。饲养主盒体为一次性注塑成型，规格195mm×111mm×105mm；饲养盒盖板为透明亚克力框，内嵌菲涅尔透镜，规格195mm×117mm，透过饲养盒盖板可以清楚地看到放大了的饲养盒内的情况，能够清晰地观察到动物的活动和行为。套装具有温度湿度检测装置，将温度湿度传感器的一端放在饲养盒内的上部空间，便可实时检测饲养盒内的温度湿度值。套装具有LED灯光照明功能，按下电源开关，便可以点亮饲养盒一侧的两颗LED灯，进行补充照明。套装具有太阳能自动充电功能，只要太阳能电池板接受光照，便自动给电路控制盒内的电池进行充电。</t>
  </si>
  <si>
    <t>饲养笼</t>
  </si>
  <si>
    <t>动物笼34*26*31cm带托盘</t>
  </si>
  <si>
    <t>饲养用具</t>
  </si>
  <si>
    <t>自动饮水器1件，毛梳1件，加料器1件，食料碗1件，水碗2件，方盒2件，工具盒1件.</t>
  </si>
  <si>
    <t>防疫用具</t>
  </si>
  <si>
    <t>剪刀1把、止血钳1把、耳号钳1把、镊子1把、投药器1个、滴药瓶2个、注射器1个、针头1盒、软针头1个、连续注射器1把、体温表1个、软管1根、针头1个共14件</t>
  </si>
  <si>
    <t>电子制作与维护</t>
  </si>
  <si>
    <t>元器件盒</t>
  </si>
  <si>
    <t>元器件盒1个，配置：蜂鸣器、三极管、三极管、光耦、发光管、电阻、电容等。</t>
  </si>
  <si>
    <t>电子工具</t>
  </si>
  <si>
    <t>专用包装箱，不少于含21种必备常用工具，工具箱内定点定位，方便使用和管理。工具包括：电工胶布，1卷，5mPVC电工胶布；芝麻柄螺丝批，2把，6*100mmPH2#十字一字各一支；芝麻柄螺丝批，2把，5*75mmPH1#，十字一字各一支；芝麻柄螺丝批，2把，3*75mmPH0#十字一字各一支；钢卷尺，1把，5m*16mm公制塑壳；吸锡器，1个，铝塑吸锡泵；剥线钳，1把，磨齿剥线钳、剥线经0.6-2.6mm；刷子，1把，软毛刷；焊锡丝，1卷，1.0mmFLNX2.0%；小钢锯，1把，配一根锯条；测电笔，1支，氖管；活动扳手，1把，8”；羊角锤，1把，0.25KG钢管柄；钢丝钳，1把，6”；尖嘴钳，1把，6"；斜口钳，1把，6"；数显万用表，1台，DT830B数字；精密螺丝批，6把/套，PH00PH0-3.0-2.0-1.2；电烙铁，1把，220V50Hz30W；美工刀，1把，单发；烙铁架，1付；内六角扳手1套。</t>
  </si>
  <si>
    <t>无线电技术组合实验箱</t>
  </si>
  <si>
    <t>套装试验箱，根据不同的光、电、声等科学原理，制作不同的科学实验效果。可以完成光敏电阻原理、干簧管原理、发光二极管原理、蜂鸣片声控原理、电扇与飞碟的原理、太空大战集成电路原理、蜂鸣片原理、水控原理、音乐集成电路原理、喇叭的原理、电动控制原理、报警集成电路原理、触摸控制原理、 电容器的原理等相关原理的研究。</t>
  </si>
  <si>
    <t>金工设计与制作</t>
  </si>
  <si>
    <t>金工工具</t>
  </si>
  <si>
    <t>不少于配置:4寸螺丝刀，2把，6*100mm+-铬钒钢十字一字各一支:3寸螺丝刀，2把，5*75mm+-铬钒钢十字一字各一支;尖嘴钳，1把，6"黑黄双色塑柄，锻打、热处理工艺;钢丝钳，1把，6"黑黄双色塑柄，锻打、热处理工艺;6寸三角锉，1把150mm黑黄双色塑柄;6寸平板锉，1把150mm黑黄双色塑柄;多用锯，1把，250*90mm，ABS塑料手柄;5件套什锦锉，1套，4*160mm;30cm钢板尺1把;8寸美式套塑铁皮剪1把，锻打、热处理工艺;桌虎钳1台，钢铝合金体，开口宽度30mm，夹持口径20mm，最大边夹厚度约34mm。;8寸活络扳手1把，锻打、热处理工艺:12件套丝锤扳牙扳手定位套装，1套，整体塑盒定位，钳工工具:圆头锤，1把，05磅木质手柄:手电钻，1把，220V50Hz输入功率480W空转转速0-3000rpm钻孔能力10mm，适合加工材料:木材、工程塑料、软金属(铝、铜、铁皮、薄铁板等);工具箱1件，吹塑定位包装。各配件工具尺寸误差不大于±5%。★需提供2023年以后与参数对应的国家级检测报告复印件加盖厂家公章及厂家售后服务承诺函复印件，检测报告带有CMA、CNAS标志，且检验结果符合JY0001-2003《教学仪器设备产品的一般质量要求》，检测报告带二维码或微信公众号真伪查询。</t>
  </si>
  <si>
    <t>划针盘</t>
  </si>
  <si>
    <t>250mm</t>
  </si>
  <si>
    <t>简易平台</t>
  </si>
  <si>
    <t>30*40cm，铸铁平台的工作面为长方形，材料为HT200-300，QT400-600，采用刮研工艺，工作面上可加工V形、T形、U形槽、燕尾槽、圆孔、长孔等</t>
  </si>
  <si>
    <t>台虎钳</t>
  </si>
  <si>
    <t>耐用铸铁钳身；135度全角旋转底座直径11.5cm；加厚三角定位耳；大螺纹省力灵活调节螺杆长25cm；调节轨道宽40mm，边厚8mm，内槽宽21mm；工作台不小于65*70mm；钳口可拆卸为合金钢材质虎口宽≥100mm无毛刺带防滑菱形纹，最大夹持直径10.5cm；底盘厚度不小于1.6cm，整体喷塑处理28*12*15cm；净重6.8kg。外观符合JY0001-2003的有关规定，其他技术要求执行QB/T1558.2标准。</t>
  </si>
  <si>
    <t>台钻</t>
  </si>
  <si>
    <t>参数:220V/50HZ/350W，5级变速600/900/1250/1750/2600转/分，最大钻孔直径1.5-13mm立柱直径46mm主轴最大行程50mm主轴中心线至立柱表面距离103mm主轴端至工作台最大距离220mm主轴端至底座最大距离300mm主轴锥度B16主轴转速范围620-2620rpm工作台面尺寸160×160mm底座尺寸170×280mm总高580mm</t>
  </si>
  <si>
    <t>砂轮机</t>
  </si>
  <si>
    <t>砂轮尺寸￠150*25*￠32安全线速度：35m/s额定电压：220V额定电流：1.7A额定频率50Hz工作制：S230min额定输入功率：370W同步转速2800r/min</t>
  </si>
  <si>
    <t>车床</t>
  </si>
  <si>
    <t xml:space="preserve">主要技术参数Specifiction：
特点：用电子数字液晶显示代替刻度读数，避免了刻度读数困难、视差大、易忘记数值的缺点，清晰手轮式液晶读数显示（液晶读数在手轮位置，不是外接液晶显示器读数）大大方便使用者边加工边读取加工数据，可通过ZERO键在任意滑块位置设置零位及加工起点位置，具有公制/英制一键转换功能，方便使用者的不同习惯，显示精度可达0.01mm，液晶显示屏使用一节1.5V电池供电,机床采用马力更强大的电机，电机功率可达144W，马达箱和主轴箱为联体结构松泰。
1、机床主要零件：如主轴箱，尾座，长机座，大小滑块，马达风叶，齿轮，连接块等零件都采用金属材料，有皮带保护盖。
2、中心高50mm，中心距135mm，一般车削金属时车床转速降到2000转/分钟。
3、车刀是高速钢材质，可加工软、有色、贵金属。
技术指标：
1、马达转速：12000转/分钟(可选配20000转/分钟)。
2、输入电压/电流/功率/：12VDC/5A/60W
3、加工材料最大直径：20mm
4、加工材料长度：135mm
5、Z轴滑块行程：32mm，X轴滑块行程：145mm
6、加工材料：木质塑料,软金属(金、银、铜、铝等)，有机玻璃，塑胶等。
7、Z、X轴具有清晰手轮式液晶读数显示（液晶读数在手轮位置，不是外接液晶显示器读数）大大方便使用者边加工边读取加工数据，增加机床加工工件的精确度
8,电机功率为144W。
9、配备有本车床能使用的四爪卡盘，四爪卡盘可以提高本车床的使用范围，可以使车床能加工一些异形工件，比如四方形，三角形。
10、具有防止车刀撞击卡盘的安全防护装置，大大提高车床使用的安全性
11、包装采用可以回收利用的纸浆模，这样可以在运输过程更好保护产品及响应国家的环保要求不污染环境。
</t>
  </si>
  <si>
    <t>铣床</t>
  </si>
  <si>
    <t xml:space="preserve">主要技术参数Specifiction：
特点：机床采用马力更强大的电机，马达箱和主轴箱为联体结构，用电子数字液晶显示代替刻度读数，避免了刻度读数困难、视差大、易忘记数值的缺点。清晰手轮式液晶读数显示（液晶读数在手轮位置，不是外接液晶显示器读数）大大方便使用者边加工边读取加工数据，可通过ZERO键在任意滑块位置设置零位及加工起点位置。具有公制/英制一键转换功能，方便使用者的不同习惯。具有记忆功能，当停止使用一分钟后会自动断电，当使用者再次按开关键时会自动显示断电时的加工数值。显示精度可达0.01mm，液晶显示屏使用一节1.5V电池供电松泰。
1、铣床用的刀具是铣刀，铣刀的侧面和前面都是刀刃，有一定的危险性，所以一定要在专业人士的指导下使用。
2、机床主要零件：如主轴箱，长机座，短机座、大小滑块，马达风叶，连接块，齿轮等都采用金属材料。
技术指标：
1、马达转速：12000转/分钟(可选配20000转/分钟)；
2、输入电压/电流/功率/：12VDC/5A/60W；
3、Y、Z轴滑块行程：32mm，X轴滑块行程：145mm；
4、Z、Y、X轴具有清晰手轮式液晶读数显示（液晶读数在手轮位置，不是外接液晶显示器读数）避免了刻度读数困难、视差大、易忘记数值的缺点，大大方便使用者边加工边读取加工数据，增加机床加工工件的精确度。
5、虎钳的最大夹持尺寸：50mm；
6、手轮具有0.02mm精度的刻度线，增加机床加工工件的精确度
适用加工：木料，软金属（金、银、铜、铝等），有机玻璃，塑胶等。
7,电机功率为144W。
8、虎钳（虎钳为金属材料）的夹持尺寸：0X50mm,最大夹持是50MM的物体，外形尺寸：80MM*47.5MM*25MM，虎钳上具有模具一次成型的刻度线（刻度线不是贴上去的，是模具一次成型出来的，大大提高使用寿命），方便定位加工；
9、手轮具有0.02mm精度的刻度线，增加机床加工工件的精确度。
10、夹头固定螺母使用的是六角螺母，方便用户固定刀具，提高机床使用的安全性
11、包装采用可以回收利用的纸浆模，这样可以在运输过程更好保护产品及响应国家的环保要求不污染环境。
</t>
  </si>
  <si>
    <t>钻床</t>
  </si>
  <si>
    <t xml:space="preserve">主要技术参数Specifiction：
特点：机床采用马力更强大的电机，马达箱和主轴箱为联体结构，用电子数字液晶显示代替刻度读数，避免了刻度读数困难、视差大、易忘记数值的缺点。清晰手轮式液晶读数显示（液晶读数在手轮位置，不是外接液晶显示器读数）大大方便使用者边加工边读取加工数据，可通过ZERO键在任意滑块位置设置零位及加工起点位置。具有公制/英制一键转换功能，方便使用者的不同习惯。具有记忆功能，当停止使用一分钟后会自动断电，当使用者再次按开关键时会自动显示断电时的加工数值。显示精度可达0.01mm，液晶显示屏使用一节1.5V电池供电。机床主要零件：如主轴箱，长机座，短机座、大小滑块，马达风叶，连接块，钻台面，齿轮等都采用金属材料松泰。
适用加工：木料，软金属（铜，铝等），有机玻璃，塑胶等。
技术指标：
1、马达转速：12000转/分钟(可选配20000转/分钟)，
2、输入电压/电流/功率/：12VDC/5A/60W
3、Y、Z轴滑块行程：32mm，X轴滑块行程：145mm，
4、Z、Y、X轴具有清晰手轮式液晶读数显示（液晶读数在手轮位置，不是外接液晶显示器读数）避免了刻度读数困难、视差大、易忘记数值的缺点，大大方便使用者边加工边读取加工数据，增加机床加工工件的精确度。
5、夹头：1-6mm
6、钻台面尺寸：123~100mm
7、加工材料：木质塑料,软金属(金、银、铜、铝等)
8、手轮具有0.02mm精度的刻度线，增加机床加工工件的精确度
9,电机功率为144W。
10、手轮具有0.02mm精度的刻度线，增加机床加工工件的精确度。
11、钻台板（金属材料）具有刻度定位线（刻度线不是贴上去的，是模具一次成型出来的，大大提高使用寿命），提高加工的精确度。
13、马达箱和齿轮为联体金属材质
14、夹头固定螺母使用的是六角螺母，方便用户固定刀具，提高机床使用的安全性
15、包装采用可以回收利用的纸浆模，这样可以在运输过程更好保护产品及响应国家的环保要求不污染环境。
</t>
  </si>
  <si>
    <t>磨床</t>
  </si>
  <si>
    <t xml:space="preserve">一、产品描述：主要部件：
主轴箱（主轴箱后面有协助紧固孔）及马达箱为金属结构、齿轮、基座侧盖、连接块、砂纸盘、皮带保护盖、砂纸盘（砂纸盘具有8个排气孔，使得砂纸紧贴盘面）、砂轮保护罩等都采用全金属结构，机身无塑料件，主要零件采用电镀工艺，如金属电镀砂轮保护罩、基座侧盖等。
二、技术参数：
1、马达转速：22000转/分钟；
2、输入电压/电流/功率：12V/3A/36W，开关电源的转入电压为100V-240V，50/60Hz
3、电机与主轴箱为金属结构；
4、中心高25mm，砂纸粒度一般为100＃，可根据不同的工件及加工表面要求选择砂纸；
5、工作桌面积：120*100mm；
6、加工材料：木材、工程塑料、软金属(铝、铜等)。
三、产品特点：
1、机床主要零件采用电渡工艺，如金属电镀基座侧盖、金属电镀砂轮保护罩、金属电镀磨台板等，磨台板具有刻度定位线（刻度线为模具一次成型），提高加工的精确度；
2、防止孔内螺丝滑动，连接块使用四方螺母，提高连接块的稳定性和使用寿命；
3、连接块采用燕尾型结构，与机床零件的每个槽位相匹配，提高机床的稳定性和加工精度；
4、具有砂轮机功能，配备金属电镀砂轮保护罩，磨床砂纸盘具有8个排气孔；
5、可以用来抛光、打磨,也可以手持进行各种角度研磨；
6、变压器具有过电流，过压，过热保护。
5、变压器具有过电流，过压，过热保护。
</t>
  </si>
  <si>
    <t>配套材料</t>
  </si>
  <si>
    <t>100x150x3mm铁板1块，30x200x5mm扁铁1根，D12x200mm铁棒1支，D12x200mm黄铜棒1支，D20x200mm尼龙棒1支，D20x200mm铝棒1支，3、4、5mm混装铆钉1袋，24牙12寸钢锯条10支，砂纸2张，38mm油漆刷1把,劳保手套1付,30x40cm擦机布2块。</t>
  </si>
  <si>
    <t>缝纫裁剪与设计</t>
  </si>
  <si>
    <t>缝纫机</t>
  </si>
  <si>
    <t>30线迹缝纫机：输入电压/电流/功率：DC12V2A24W
（变压器通过3C认证）；缝纫速度：直缝380针/分，Z型缝400针/分；30种基本线迹，可调节针迹距离疏密、车直线曲线等，可钉扣、锁扣眼，可简易锁边；缝纫厚度范围：普通牛仔布4-5层，薄牛仔布6层（0.3-0.6mm）；可更换卷边、锁边、滚轮压脚等10多种压脚，拓宽缝纫性能；LCD电子显示屏显示（线迹选择）；自带切线刀、LED灯照明，可倒缝、自动绕线；双线缝纫；双速，快慢可调节；手键或脚踏控制开关；产品尺寸：35.5x16.3x32.5cm；净重：3690g。产品要求：符合GB4706.1-2005《家用和类似用途电器的安全第1部分：通用要求》及GB4706.74-2008《家用和类似用途电器的安全缝纫机的特殊要求》产品要求，通过质量检验</t>
  </si>
  <si>
    <t>锁边机</t>
  </si>
  <si>
    <t>精铸钢材质，带电机，包缝规格3.0-5.0mm，最大厚度3mm，缝线规格：涤纶线40/2.</t>
  </si>
  <si>
    <t>烫衣板</t>
  </si>
  <si>
    <t>可折叠，大板花面</t>
  </si>
  <si>
    <t>熨斗</t>
  </si>
  <si>
    <t>高档大面板，爆炸式蒸汽熨烫，机械五档调温，特氟龙不粘底板，220V，50HZ,1200W,可视水箱容量130ML，25*14*11CM。</t>
  </si>
  <si>
    <t>测量、制图、裁剪工具</t>
  </si>
  <si>
    <t>裁布剪8寸1把，、3号民用剪1把、小剪刀12.2*6.3cm1把，、顶针1枚、竹尺1把、12色针线包1套、胸围尺1条、枣木直头锥子1把、毛绒针扎1个、U型剪1把、木柄描线轮1把、翘头剪1把、划粉1盒、别针1串、图钉1盒、工具箱1个。</t>
  </si>
  <si>
    <t>维修工具</t>
  </si>
  <si>
    <t>6寸尖嘴钳1把、6寸钢丝钳1把，螺丝刀5*100mm3*75mmm+-4种各1只、8寸活扳手1把、5件套内六角扳手1套，铝合金小手电筒1个，电烙铁1个，焊锡丝1个，吹尘器1个，缝纫机油1瓶，6件套螺丝批1套，工具盒1个。</t>
  </si>
  <si>
    <t>烹饪技术</t>
  </si>
  <si>
    <t>炉具</t>
  </si>
  <si>
    <t>电磁炉，额定电压220V额定频率50Hz额定功率2200W产品结构II类</t>
  </si>
  <si>
    <t>锅</t>
  </si>
  <si>
    <t>不粘锅直径≥30±0.5cm塑料手柄长≥14±0.5cm高度≥9±0.5cm</t>
  </si>
  <si>
    <t>炒勺</t>
  </si>
  <si>
    <t>加厚不锈钢材质塑料手柄长≥30±0.5cm宽≥9.5±0.5cm</t>
  </si>
  <si>
    <t>漏勺</t>
  </si>
  <si>
    <t>加厚不锈钢材质塑料手柄长≥32.5±0.5cm宽≥11.5±0.5cm</t>
  </si>
  <si>
    <t>铲子</t>
  </si>
  <si>
    <t>加厚不锈钢材质塑料手柄长≥32±0.5cm宽≥9±0.5cm</t>
  </si>
  <si>
    <t>汤勺</t>
  </si>
  <si>
    <t>加厚不锈钢材质</t>
  </si>
  <si>
    <t>面板</t>
  </si>
  <si>
    <t>竹木带挂环长≥30±0.5cm宽≥22±0.5cm厚≥1.5±0.2cm</t>
  </si>
  <si>
    <t>块</t>
  </si>
  <si>
    <t>菜刀</t>
  </si>
  <si>
    <t>塑料手柄手柄长10±0.5cm刀长17±0.5cm宽7±0.5cm</t>
  </si>
  <si>
    <t>面杖</t>
  </si>
  <si>
    <t>木质圆形长≥24±0.5cm直径≥2.5±0.5cm</t>
  </si>
  <si>
    <t>餐具</t>
  </si>
  <si>
    <t>碗、盘子、碟子、餐勺、餐叉、筷子、汤勺、调料盒、竹饭勺、面盆等</t>
  </si>
  <si>
    <t>多用刀</t>
  </si>
  <si>
    <t>厨房用具，削皮刀长≥20.5±0.5cm宽≥4±0.2cm</t>
  </si>
  <si>
    <t>面盆</t>
  </si>
  <si>
    <t>不锈钢材质，盆口直径不小于45cm</t>
  </si>
  <si>
    <t>手工制作</t>
  </si>
  <si>
    <t>刺绣</t>
  </si>
  <si>
    <t>绣布1块、绣绷1个、刺绣绣针1包、绣线20支（各色）、绣珠5包、线头剪1包、锥子1只、拆线器1只、穿针器1只、绣花剪1把、10色绣花丝线各1、工具盒等</t>
  </si>
  <si>
    <t>毛衣编织工具</t>
  </si>
  <si>
    <t>毛衣针15、13、11号空心各1套、连线环形针1付、毛线三色各1捆，、钢制针盒1盒、13cm直头镊子1只、13cm弯头镊子1只、裁剪竹尺1把、双头钩针1把、1500mm胸围尺1把、剪刀1把、线头剪1把、拆线器1把、穿针器1把、工具箱等</t>
  </si>
  <si>
    <t>手工DIY布艺</t>
  </si>
  <si>
    <t>.巧手工艺坊：20色不织布1套，透明胶水1瓶，剪刀1把，弯直头镊子各1把，10色手缝线各1个，竹制裁剪尺1把，金尾针1套，划粉1盒，顶针1个，卡通纽扣20枚，4色卡通珍珠各1包，珍珠填充棉1袋，龙虾绳扣5条，钥匙扣5个，字母贴1条，蕾丝花边2条，穿线器1个，彩色栓绳1条，拉链2条，工具箱1个。</t>
  </si>
  <si>
    <t>捞纸技术</t>
  </si>
  <si>
    <t>1、产品规格：套装
2、产品特点：套装配件有捞纸框2个，规格20*30cm；干纸浆1包，规格100克；勺子1个，木质精致勺子；相框4个，7寸牛皮纸相框；3色色素，10毫升装；干花草1包，
3、产品性能：体验手工造纸；</t>
  </si>
  <si>
    <t>中国结材料</t>
  </si>
  <si>
    <t>20W胶枪1个，胶棒1根，直头锥子、带钩锥子各1把，直头镊子、弯头镊子各1个，珠针1盒，钩针1把，125mm斜口钳、125mm尖嘴钳、125mm平口钳各1把，打孔器1把，线头剪1个，AB胶1盒，美工刀1把，珠针1盒，穿针引线器1把，顶针1个，垫板1个，3色线材各1包，线穗子4支，工具箱1个。</t>
  </si>
  <si>
    <t>雕刻工具</t>
  </si>
  <si>
    <t>木锉，8寸1把；清扫刷1把；多功能小锤，总长15.5cm锤头5.2cm，附件螺丝刀，1把；砂纸1张；油石1块；尖头镊子1把；石刻刀1把；钢板尺20cm1把；抛光海绵，圆形，1块；雕刻刀，5件套1套；手工小钢锯1把；卷尺1把；划线铅笔1只；金属小刀1把；工具箱1个。</t>
  </si>
  <si>
    <t>手工制作工具</t>
  </si>
  <si>
    <t>配置清单：曲线板1个、有机直尺1把、剪刀1把、尖嘴钳1把、三角板2个、美工刀1把、花边剪1把、绘画铅笔1支、橡皮1块、木刻刀5支、篆刻刀1支、镊子2支、12色彩铅1套、12色水彩笔1套、工具盒1个</t>
  </si>
  <si>
    <t>生活模拟、模拟避险自救</t>
  </si>
  <si>
    <t>日常生活用品</t>
  </si>
  <si>
    <t>日常洗涤、日常洗漱用品</t>
  </si>
  <si>
    <t>日常生活用品、急救仿真人体模型、常用医疗急救药品及器械、安全教育音像资料、图书、其他配套用品等</t>
  </si>
  <si>
    <t>常用医疗急救药品及器械</t>
  </si>
  <si>
    <t xml:space="preserve">工具盒1只，脱脂纱布1包，药棉1包，绷带1卷，40止血带1根，创口贴10片，镊子1把，剪刀1把，酒精1瓶，碘伏1瓶，止血钳1把，缝合针1包，缝合线1捆等等。
</t>
  </si>
  <si>
    <t>安全教育音像资料</t>
  </si>
  <si>
    <t>教育音像光盘</t>
  </si>
  <si>
    <t>安全教育图书</t>
  </si>
  <si>
    <t>劳保用品</t>
  </si>
  <si>
    <t>高级防护镜1付，侧面完全遮挡护目镜镜片由树脂制成，透光率高，强度好，防摔侧面完全遮挡。镜片无波纹、无结瘤、疵点、无划伤等缺陷。且佩戴舒适；挂胶手套1付，橡胶防水手套1付，皮质防水套袖1付，高级化纤材质耐磨耐脏易洗涤围裙1条。</t>
  </si>
  <si>
    <t>储藏柜</t>
  </si>
  <si>
    <t>汝南县刘屯小学书法美术教室设备设施配置清单</t>
  </si>
  <si>
    <t>数字书法教学软件</t>
  </si>
  <si>
    <t xml:space="preserve">书法教学仪:
1. ★书法教学仪具备高清书写示范及碑帖展示功能：全景式书写示范功能，500万像素视频摄像头，教师书写示范过程流畅，采集展示在3K分辨率下可达到15帧/秒。展台具备中心十字激光定位功能。
大幅面碑帖展示，超大幅面的拍摄范围，自动对焦功能，可完整清晰展示A3及以上幅面的书法碑帖。
一体化的书法教学设备，即插即用，可与电子白板、教学一体机等设备无缝链接，大屏展示更清晰。
提供了笔、板擦、冻结、对比、快照等教学功能，方便教学点评。
具有灯光、聚焦、放大和缩小等控制功能。 
2.书法教学仪通过USB线连接任意一个班的电子白板或教学一体机上实现书法教师移动教学需要。
3.硬件参数：
像    素：500万（2592X1944）
感光元件：1/2.5高清CMOS感光镜头
拍摄幅面：≧A3
接口类型：USB2.0
工作电压：5V弱电环保无辐射配套DC电源设计
最大电流：&lt;1000mA
待机电流：&lt;50mA
工作温度：-10-40度。
视频输出：MJPG、YUY2
速    率：1080P模式30fps/s
最低照度：1Lux 推荐照度：50-80Lux 
光    圈：F 5.8MM F/      
闪烁控制：50HZ或60HZ。
光    源：按键控制式LED灯 
对焦方式：MF手动对焦
图片格式：JPG、BMP、TIF、PNG、GIF
文档输出：PDF、DOC、RTF、TIF
颜色输出：彩色、灰度、黑白
产品尺寸：506mm x 480mm x 170mm（工作）
433mm x 370mm x 170mm（收缩）
170mm x 52mm x170mm （底座）
书法授课系统:
"1 书法课件具有在电子白板和教学一体机上示范书写功能和汉字讲解、笔画提取、笔画分解、示范动画、示范视频等教学演示功能。
2 智能书法笔方便书法教师在电子白板、教学一体机等教学设备上进行颜、柳、欧、赵、褚等五种书体软笔、硬笔书写示范。
3 实现了单字到碑帖、碑帖到单字的无缝转换，并具有碑帖到赏析的功能。
4 拥有一键提取与调用碑帖字集单字汉字笔画、笔画分解、示范动画、示范视频等演示功能。
5 具有针对学生书写例字和原笔帖原字对比评价，直观显现二者区别多少，方便老师讲评和学生自主评价。
6 满足书法教学的全景书写示范需求。
7 具有笔、板擦、冻结、对比、快照等教学功能，方便教师点评学生写字课作业。
8 书法教学仪内置的该软件"
书法备课系统:
"1、★具备硬笔笔顺评测，系统自动评判笔画笔顺对错并用不同颜色及数字标注错误笔画笔顺。
2、★针对硬笔的书写结果进行书写检测并给出正确与错误。
3、★系统针对书写结果为正确的具备打分功能。
4、★针对硬笔的书写过程，可回放书写笔迹动画，方便纠错。"
书法碑帖平台:
"1、书法教学仪内置的与书法教材配套的课件使用的范字书写视频资源，都是高清品质。范字书写视频画面由碑帖原字展示、书写要点文字提示、背景音乐、范字书写等4个部分组成
2、 教育部《中小学书法教育指导纲要》推荐的楷书高清临摹范本碑帖：颜真卿《颜勤礼碑》、《多宝塔碑》、柳公权《玄秘塔碑》《神策军碑》、欧阳询《九成宫醴泉铭》《化度寺碑》、赵孟頫《三门记》《妙严寺记》、褚遂良《雁塔圣教序》《大字阴符经》。所有碑帖均具有单字提取功能，所有单字配备笔画分解、示范动画、示范视频等教学资源。
3、《中小学书法教育指导纲要》推荐的王羲之《兰亭序》、颜真卿《祭侄文稿》、苏轼《黄州寒食诗帖》、赵孟頫《洛神赋》4个行书和《乙瑛碑》、《礼器碑》、《史晨碑》、《曹全碑》4个隶书高清临摹范本碑帖。
4、★碑帖及碑帖单字具备在原帖上一键转换四种摹写教学方式：原字摹写、原帖摹写、单钩摹写、双钩摹写。
5、★碑帖单字支持一键提取当前笔画、全部笔画。所提取的笔画都能够在原帖上进行示范动画演示。
6、★碑帖单字支持一键提取单钩、双钩、笔势、笔画笔势，提取的内容在当前教学页面直接呈现。
7、《中小学书法教育指导纲要》推荐的《石门颂》、《西狭颂》、《张迁碑》、王羲之《得示帖》、王献之《中秋帖》、王珣《伯远帖》、孙过庭《书谱》、智永《真草千字文》、怀素《自叙帖》、米芾《蜀素帖》等高清碑帖赏析。
8、系统配备了近100幅篆、隶、草、楷、行等历代书法名家的高清碑帖赏析。方便老师和学生欣赏学习。"
书法字库平台:
"1、具备《2015年义务教育书法教学用书目录》中配套的全部书法课本课件。
2、具备遵循GB2312-80与GB12345-1990编码标准的8953个颜体楷书字，字库中每个单字都具有名家书写示范视频，多角度清晰呈现书写过程。
3、具备随堂练习课件：课堂练习课件具备与11家出版社的书法课本教材同步，排版内容按照“原字、双钩、单钩、空格”形式体现。方便教师利用打印机直接打印发放给学生练习。
4、软笔基础课件：配备按基本笔画、偏旁部首、结字的基本原理及古人论书等内容系统化编写的颜体与欧体软笔楷书基础课件。
5、硬笔基础课件：配备按基本笔画、笔顺规则、间架结构、永字八法、结构分析、汉字演变、偏旁部首等内容编写的硬笔楷书基础课件。
6、提供百篇以上名家简史、书法简史、书法故事等书法知识课件。
7、提供笔势线、轮廓线、序号线、米字格、田字格等几十个书法教学专用图形，以及数百个常用图形；提供色彩、字体多样化的标题字输入框以及可添加拼音、设置多种书体的常用写字格文本框。"
</t>
  </si>
  <si>
    <t>书法桌</t>
  </si>
  <si>
    <t>1、规格;1800mm×800mm×800mm； 2、材质：桌面采用 18mm 厚橡木板 四周加厚至 36mm；桌腿采用榆木，桌腿截面43mm*63mm；横梁23mm*43mm，桌子两侧仿古雕花，采用 12mm 厚橡木板制作。 榫卯结构，结实牢靠。采用环保油漆，三底两面工艺制作而成。仿古造型。</t>
  </si>
  <si>
    <t>书法凳</t>
  </si>
  <si>
    <t>同书画桌搭配使用，官帽椅，高度450mm，采用榫卯结构，结实牢靠。该书法椅简洁大方，纹理通达清晰，外观鲜明光亮，仿古色。</t>
  </si>
  <si>
    <t>桌</t>
  </si>
  <si>
    <t>1：课桌整体规格：450mm×650mm×（670-760）mm,钢塑结构、可升降（高度不超过760mm,共4档）,单人课桌。
2：课桌桌面规格的要求及附属设置：规格：450mm×650mm,桌面材质为优质工程塑料，采用先进的注塑一次成型技术，中间有笔槽。桌面采用人体工学原理，流线型内弧设计，但不增加占地面积，三边为直边，与胸口相交处为鸭嘴边。桌面颜色为蓝色。桌面与桌架采用高强度圆头螺栓连接。
3：课桌桌斗规格：容积450mm×300mm×150mm。采用厚度≥0.5mm的钢板一次冲压成型，边沿卷有圆形加强筋，上沿宽度≥20mm，桌斗下增设≥20mm×20mm×1.2mm的钢管作为下撑，两端焊接固定。
4：课桌桌架：桌腿立柱管采用≥60mm×30mm×1.2mm的椭圆钢管。升降管采用≥20mm×50mm×1.2mm的椭圆钢管，桌脚采用≥30mm×60mm×1.2mm的椭圆钢管.桌撑与立管间采用焊接固定，升降管采用拉伸攻丝螺母连接，各焊接处光滑平整无虚焊现象。
5：课桌升降：升降接口采用内塞式全新PE工程塑料一次注塑成型封头，接口结合紧密，无摇晃。采用高强度圆头螺栓连接。
6：课桌脚套：采用全新PE工程塑料一次注塑成型，采用自攻丝固定，牢固耐磨。
7：课桌工艺：钢材采用CO₂保护焊焊接，表层采用酸洗、磷化、喷塑工艺处理，防止生锈，各焊接处光滑平整无突出。
8：课桌外观：钢材表面涂层均匀牢固，无流挂、气泡等缺陷。塑料件表面平整、色彩均匀、有光泽。整体着色采用亮色搭配，美观大方，符合青少年身心发展特点。塑料件颜色一致无色差。桌架内侧无螺丝外露，防止挂蹭。</t>
  </si>
  <si>
    <t>椅</t>
  </si>
  <si>
    <t>9：课椅整体规格：椅背434*338mm、椅座425*360mm 塑钢结构、可升降、单人课椅座(高不超过440mm，共4档)。
10：课椅椅面：椅背434*338mm、椅座425*360mm 材质为优质工程pp经大型设备加工一次注塑成型。面板与椅架采用高强度圆头螺栓连接。
11：课椅椅架：椅腿立柱外管采用≥60mm×30mm×1.2mm的椭圆钢管。升降管内管采用≥20mm×50mm×1.2mm的椭圆钢管，椅地脚管采用≥30mm×60mm×1.2mm的椭圆钢管。横撑与立管连接处焊接固定。升降管采用拉伸攻丝螺母连接。 各焊接处光滑平整无虚焊现象。
12：课椅背管：背管采用≥20mm×40mm×1.2mm的椭圆。折弯成型。
13：课椅升降：升降接口采用内塞式全新PE工程塑料一次注塑成型封头，接口结合紧密，无摇晃。采用高强度圆头螺栓连接。
14：课椅脚套：采用全新PE工程塑料一次注塑成型，采用自攻丝固定，牢固耐磨。
15：课椅工艺：钢材采用CO₂保护焊焊接，表层采用酸洗、磷化、喷塑工艺处理，防止生锈。
16：课椅外观：钢材表面涂层均匀牢固，无流挂、气泡等缺陷。塑料件表面平整、色彩均匀、光泽。整体着色采用亮色搭配，美观大方，符合青少年身心发展特点。塑料件颜色一致无色差。椅架内侧无螺丝外露，防止挂蹭。</t>
  </si>
  <si>
    <t>毛笔</t>
  </si>
  <si>
    <t>大兰竹、中兰竹、小兰竹，狼毫大楷、中楷、小楷，大白云、中白云、小白云。</t>
  </si>
  <si>
    <t>笔洗</t>
  </si>
  <si>
    <t>规格：直径150mm，高50mm。陶瓷材质，中开片，颜色绿白黄，做工精致、装饰简洁、外壁上有花纹图案。</t>
  </si>
  <si>
    <t>笔架</t>
  </si>
  <si>
    <t>外形：仿古式。主材：优质干燥鸡翅木龙头笔挂。表面不应有明显的擦伤、划痕和碰撞的坑疤。无霉变、虫眼、死节、无明显变形。底长370mm、底宽135mm、高475mm。可同时悬挂14支毛笔。</t>
  </si>
  <si>
    <t>笔搁</t>
  </si>
  <si>
    <t>鸡翅木五头笔山，长度约100mm</t>
  </si>
  <si>
    <t>笔筒</t>
  </si>
  <si>
    <t>规格：直径95mm，高100mm。陶瓷材质，中开片，颜色绿白黄，做工精致、装饰简洁、外壁上有花纹图案。</t>
  </si>
  <si>
    <t>笔帘</t>
  </si>
  <si>
    <t>竹制， 350mm*400mm。</t>
  </si>
  <si>
    <t>墨</t>
  </si>
  <si>
    <t>500ml墨汁。</t>
  </si>
  <si>
    <t>砚台</t>
  </si>
  <si>
    <t>规格：6寸。 罗纹石材质仿古竹字砚制作成椭圆形，选用石材雕刻，图案细腻、做工精致、带盖。</t>
  </si>
  <si>
    <t>方</t>
  </si>
  <si>
    <t>镇尺</t>
  </si>
  <si>
    <t>规格：250mm×40mm×25mm黑梓木材质，一对净重0.6kg，镇尺正面雕刻有精美图案。</t>
  </si>
  <si>
    <t>书画毡（教师）</t>
  </si>
  <si>
    <t>规格1000mm*2000mm，优质羊毛、纤维混纺材质。</t>
  </si>
  <si>
    <t>规格：直径150mm，高50mm。仿青花瓷材质。</t>
  </si>
  <si>
    <t>外形：仿古式。主材：优质干燥鸡翅木龙头笔挂。表面不应有明显的擦伤、划痕和碰撞的坑疤。无霉变、虫眼、死节、无明显变形。底长345mm、底宽10m、高320mm。可同时悬挂12支毛笔。</t>
  </si>
  <si>
    <t>规格：直径95mm，高100mm。仿青花瓷材质。</t>
  </si>
  <si>
    <t>竹制， 350mm*330mm。</t>
  </si>
  <si>
    <t>墨水</t>
  </si>
  <si>
    <t>250g，精装墨水。</t>
  </si>
  <si>
    <t>规格：4寸。 罗纹石材质制作成圆形，选用石材雕刻，图案细腻、做工精致、带盖。</t>
  </si>
  <si>
    <t>规格：250mm×40mm×25mm黑梓木材质，镇尺正面雕刻有精美图案。</t>
  </si>
  <si>
    <t>付</t>
  </si>
  <si>
    <t xml:space="preserve">画毡（学生） </t>
  </si>
  <si>
    <t xml:space="preserve">规格不小于1600mm*600mm，优质羊毛、纤维混纺材质。 </t>
  </si>
  <si>
    <t>毛边纸</t>
  </si>
  <si>
    <t>蔡伦米格，尺寸：420mm*720mm，每刀70张。</t>
  </si>
  <si>
    <t>刀</t>
  </si>
  <si>
    <t>生宣</t>
  </si>
  <si>
    <t>四尺净皮， 尺寸1380mm*700mm。</t>
  </si>
  <si>
    <t>熟宣</t>
  </si>
  <si>
    <t>四尺云母， 尺寸1380mm*700mm。</t>
  </si>
  <si>
    <t>书籍</t>
  </si>
  <si>
    <t>四大名家临摹贴</t>
  </si>
  <si>
    <t>画轴式水写布</t>
  </si>
  <si>
    <t>内尺寸700mm*400mm。</t>
  </si>
  <si>
    <t>宣纸</t>
  </si>
  <si>
    <t>散金宣五彩</t>
  </si>
  <si>
    <t>瓦当宣五彩</t>
  </si>
  <si>
    <t>调色盘</t>
  </si>
  <si>
    <t>规格：直径不小于170mm，高不低于18mm，7格梅花形，材质为透明丙料。</t>
  </si>
  <si>
    <t>中国画颜料</t>
  </si>
  <si>
    <t>24色，单支容量12ml。</t>
  </si>
  <si>
    <t>篆刻刀</t>
  </si>
  <si>
    <t>钨钢材质，3支为一套</t>
  </si>
  <si>
    <t>印床</t>
  </si>
  <si>
    <t>优质实木，清漆处理，长*宽*高：（95mm*65mm*43mm）±1mm。</t>
  </si>
  <si>
    <t>印章石</t>
  </si>
  <si>
    <t>青田石，规格不小于25mm*25mm*40mm。</t>
  </si>
  <si>
    <t>印泥</t>
  </si>
  <si>
    <t>大，30g，带青花瓷印泥盒</t>
  </si>
  <si>
    <t>小，30g，带青花瓷印泥盒</t>
  </si>
  <si>
    <t>桌面画架</t>
  </si>
  <si>
    <t xml:space="preserve">一、适用范围：适用于小学、初中美术教学使用。二、技术要求：1．规格：整体尺寸28*32*82（112）cm。2．材质：优质榉木。3．整体板面平整、表面光滑、洁净、无毛刺、无开裂、无异味，最大夹画62cm。
4、有害物质：甲醛释放量应≤0.1mg/L，可溶重金属4项，未检出；
5、氨释放，未检出;
</t>
  </si>
  <si>
    <t>写生画板</t>
  </si>
  <si>
    <t>技术要求：1．规格：2#图板，外观尺寸不小于450mm×600mm×18mm。2．材质：双面椴木三合板，实木边框，边框宽≥10mm,45度割角拼接。．整体板面平整、表面光滑、洁净、无毛刺、无开裂、板面无疤痕，无挖补，无异味，对角线平面误差不大于2mm，边直角误差不大于2mm。</t>
  </si>
  <si>
    <t>素描套装</t>
  </si>
  <si>
    <t>一、适用范围：适用于小学、初中美术教学使用。
二、技术要求：
1.配置：
⑴36孔笔帘1个：帆布材质，尺寸460*200mm。 
⑵专用铅笔23支：马利牌2H、HB、2B、3B、4B、5B、6B、7B、8B、12B、炭笔中软硬各1支。
⑶美工刀1把：塑料刀身，刀柄长135mm，刃长80mm。
⑷延长器1个：黑色杆，双头金属接头，长度125mm。
⑸可塑橡皮1块：尺寸 40*35*10mm。
⑹绘画橡皮1块：4B,尺寸40*26*16mm。
⑺纸擦笔1套：粗中细三支装，双头，长度及直径：14.5*1.1cm，12.5*0.8cm，12*0.5cm 。
2.塑料盒包装，便于携带、存放。应符合JY0001-2003的有关规定。</t>
  </si>
  <si>
    <t>素描纸</t>
  </si>
  <si>
    <t>一、适用范围：适用于小学、初中美术教学使用。
二、技术要求：
1．尺寸：8K长37.5m，宽26cm，厚度不低于160g。
2．材质：素描纸
3．颜色：黄白色。
4．要求：20张/袋</t>
  </si>
  <si>
    <t>袋</t>
  </si>
  <si>
    <t>速写本</t>
  </si>
  <si>
    <t>一、适用范围：适用于小学、初中美术教学使用。
二、技术要求：
1．尺寸：8K  26.2*37.8cm，厚度不低于100g。
2．材质：素描纸
3．颜色：黄白色。
4．要求：32页/本</t>
  </si>
  <si>
    <t>水彩画笔</t>
  </si>
  <si>
    <t>一、适用范围：适用于小学、初中美术教学使用。
二、技术要求：
1.尺寸：工具箱长宽高不小于345*90*38mm，水彩画笔：1-12号各一只，单支长度不小于285mm，出峰不小于12mm。
2.材质：笔杆采用原木，表面光滑、平整无毛刺、并使用环保漆处理、色泽鲜艳、均匀。笔头选用狼毫制成，绘画时笔触干脆有力，弹力十足，涂画精致。
3.要求：笔杆连接处用铝管镶嵌。画笔装置于工具箱中，工具箱采用医用PP材质，透明光亮。</t>
  </si>
  <si>
    <t>水彩纸</t>
  </si>
  <si>
    <t>一、适用范围：适用于小学、初中美术教学使用。
二、技术要求：
1．尺寸：8K长37.5m，宽26cm，厚度不低于190g。
2．材质：水彩纸
3．要求：10张/袋</t>
  </si>
  <si>
    <t>水彩颜料</t>
  </si>
  <si>
    <t>24色套装,单支容量为12ml。（白色、柠檬黄、藤黄、淡黄、土黄、桔黄、朱红、大红、玫瑰红、深红、紫罗兰、赭石、熟褐、生褐、浅绿、草绿、深绿、酞青绿、湖蓝、钴蓝、群青、青莲、普蓝、煤黑）</t>
  </si>
  <si>
    <t>水粉笔</t>
  </si>
  <si>
    <t>一、适用范围：适用于小学、初中美术教学使用。
二、技术要求：
1.尺寸：工具箱长宽高不小于345*90*38mm，水粉画笔：1-12号各一只，单支长度不小于278mm，出峰不小于12mm。
2.材质：笔杆采用原木，表面光滑、平整无毛刺、并使用清漆处理、色泽鲜艳、均匀。笔头采用狼毫制成，绘画时笔触干脆有力，弹力十足，涂画精致。
3.要求：笔杆连接处用铝管镶嵌。画笔装置于工具箱中，工具箱采用医用PP材质，透明光亮。</t>
  </si>
  <si>
    <t>水粉纸</t>
  </si>
  <si>
    <t>一、适用范围：适用于小学、初中美术教学使用。
二、技术要求：
1．尺寸：8K：8K长37.5m，宽26cm，厚度不低于160g。
2．材质：水粉纸
3．要求：20张/袋</t>
  </si>
  <si>
    <t>水粉画颜料</t>
  </si>
  <si>
    <t>24色套装,单支容量为12ml。（白色、钛白、柠檬黄、中黄、士黄、桔黄、桔红、朱红、玫瑰红、大红、深红、赭石、熟褐、紫罗兰、淡绿、中绿、草绿、翠绿、深绿、湖蓝、钴蓝、群青、普蓝、煤黑）</t>
  </si>
  <si>
    <t>绘画创作配套工具箱</t>
  </si>
  <si>
    <t>一、适用范围：适用于小学、初中美术教学使用。
二、技术要求：
1.配置：
⑴塑料创作夹1个：尺寸：235*100*55mm，材质：塑料+不锈钢材质，4个活动关节，双头夹持，其中一端带有2个磨铅器尺寸55*25mm。
⑵不锈钢夹子1个：尺寸：不小于145mm，材质：不锈钢材质。
⑶调色盘1个：尺寸：17*17cm，材质：仿瓷透明塑料，7格。
⑷调色盒1个：尺寸：21.5*10.5*2.2cm，材质：白色塑料盒体，深色橡胶软盖，24格。
⑸洗笔筒1个：尺寸：14*12cm，材质：彩色塑料皮革，黑色提手。
⑹吸水棉1块：尺寸：17*6.5*3cm，材质：海绵材质，多色可选。
⑺油画刀1把：尺寸：木柄长度10cm，刀头长度4cm，整体长度16cm，材质：木柄，金属刀头，尖头。
⑻小胶带2卷：宽度5mm。
⑼喷壶1个：容量100ml，高度14.5cm，材质：透明塑料。
⑽定画液1瓶：容量45ml，水性定画液，画面一次定型，也可以反复喷盖，以用作画面再创作使用，原材料采用高分子合成物，耐变黄，味道清新悠长。
⑾抹布1条：尺寸25*24.5cm，绘画超吸水毛巾抹布，不掉毛加厚。
2.塑料盒包装，便于携带、存放。应符合JY0001-2003的有关规定。</t>
  </si>
  <si>
    <t>调色板</t>
  </si>
  <si>
    <t>一、适用范围：适用于小学、初中美术教学使用。
二、技术要求：
1.尺寸：300*208*17mm。
2.材质：PP材质。
3.颜色：乳白色。
4.要求：椭圆型，17个格，带手握，做工精细，加厚材料，坚固耐用，多格设计，防止混色易清洗，适用于各种绘画调色。</t>
  </si>
  <si>
    <t>围裙</t>
  </si>
  <si>
    <t>一、适用范围：适用于小学、初中美术教学使用。
二、技术要求：
1.尺寸：560*740mm。
2.材质：防水涤棉厚珠帆。
3.颜色：咖色、蓝色、黑色三色可选。
4.配件：金属镀铜五金件拉扣，背带粗帆布2根尺寸不小于1500*20mm。
5.要求：口袋上方带有插笔皮扣，2个大工具口袋，2个小工具口袋，装饰镀铜金属扣封口定位，背带连接处皮革扣设计，款式新颖美观大方。</t>
  </si>
  <si>
    <t>名家书法字画卷轴</t>
  </si>
  <si>
    <t>毛笔手写，卷轴装裱，尺寸：160*60cm左右。</t>
  </si>
  <si>
    <t>汝南县刘屯小学体质测试室设备设施配置清单</t>
  </si>
  <si>
    <t>身高体重测试仪</t>
  </si>
  <si>
    <t>单机:
1.直接测量人体的身高体重，反映被测者身体匀称度和发育形态指数（BMI）；
2.身高测试触头可折叠，体重底座一体化。
3.测试仪采用≥3.5寸液晶显示屏显示测试值（同屏显示身高体重数值及BMI指数），界面美观，操作简单。
4.测试仪具有同步语音播报身高、体重测试数值功能，可设置开启或关闭。
主机:
1.采用原生Android12及以上系统，能够安装APK程序以拓展使用功能及产品升级，屏幕采用≥10.1寸800*1280高清触摸电容屏；主机≥2GB以上运行内存，≥32GB FLASH存储空间；
2.主机支持5.0蓝牙；标配4G全网通网络，无线网卡支持802.11a/b/g/n/ac无线协议，内置SIM卡槽、TF卡槽、USB type-c充电接口1个。
3.主机具有多种身份识别方式：支持前后二维码识别摄像头（前置摄像头500万像素+后置摄像头800万像素），能自动识别测试者二维码身份信息；标配内置双目人脸摄像头识别系统，能自动捕捉识别测试者人脸身份信息，防止替考作弊；也可通过触摸屏手工录入ID号。
4.主机支持蓝牙打印机
5.主机菜单具备单项查询，集体查询，分组查询，具有年级班级组别日期等多种筛选数据方式，查询便捷。
6.主机支持云平台同步国标和自定义评分标准，主机内嵌国标可以根据年级性别项目进行实时评分，适用于体测；也可以自定义导入评分标准对测试结果进行评分，适用于考试。
7.测试前，主机通过云平台从网络同步学生头像。
8.主机查询结果能一屏同时显示测试学校、年级、班级、学生姓名、性别、测试成绩、测试日期及时间，方便后期督查。主机具有日志管理，记录操作人员在主机上的所有操作，便于异常情况的追溯。
9.主机具有数据备份和恢复功能，可以备份任意时间段体测程序里面的所有数据，可以备份多次保存在存储芯片里面。支持一键恢复，根据日期选择要恢复的备份，自动恢复测试数据。
10.主机能实时显示单机状态：实时监控单机电量、信号强度、测试状态、版本号和单机唯一识别码。
11.主机能设置单机参数：设置单机编号、单机测试参数（不同项目参数不同），支持单机集成空中升级，更新程序更加灵活方便。
12.主机与外设采用无线连接；内置高容量锂电池，连续工作 6小时以上。
13.测试主机具有国家强制3C认证证书。
14.主要技术参数：
测量范围：
身高：90cm～215cm      体重：0kg ～200kg
分度值：身高：0.1cm    体重：0.1kg
误差：身高：±0.1cm    体重：0kg</t>
  </si>
  <si>
    <t>肺活量测试仪</t>
  </si>
  <si>
    <t>单机:
1.测定人体呼吸的最大通气能力，测试数值反映肺的容积和肺的扩展能力。
2.使用进口高精密传感器，精度高，吹管优化设计与处理，不易产生积水，防补气（防作弊）功能，补气时自动锁定数据。
3.测试仪采用一体化设计，液晶显示，读数方便,具有锁定功能。内置锂电池供电（Type-C充电)，低功耗设计，3分钟未使用自动关机，带低电量提示功能。
与主机无线连接，测试结果一目了然，一键式操作，具有清零功能。
4.搭载新一代多频点数字跳频技术，自动跳开干扰频点。
主机:
1.采用原生Android12及以上系统，能够安装APK程序以拓展使用功能及产品升级，屏幕采用≥10.1寸800*1280高清触摸电容屏；主机≥2GB以上运行内存，≥32GB FLASH存储空间；
2.主机支持5.0蓝牙；标配4G全网通网络，无线网卡支持802.11a/b/g/n/ac无线协议，内置SIM卡槽、TF卡槽、USB type-c充电接口1个。
3.主机具有多种身份识别方式：支持前后二维码识别摄像头（前置摄像头500万像素+后置摄像头800万像素），能自动识别测试者二维码身份信息；标配内置双目人脸摄像头识别系统，能自动捕捉识别测试者人脸身份信息，防止替考作弊；也可通过触摸屏手工录入ID号。
4.主机支持蓝牙打印机
5.主机菜单具备单项查询，集体查询，分组查询，具有年级班级组别日期等多种筛选数据方式，查询便捷。
6.主机支持云平台同步国标和自定义评分标准，主机内嵌国标可以根据年级性别项目进行实时评分，适用于体测；也可以自定义导入评分标准对测试结果进行评分，适用于考试。
7.测试前，主机通过云平台从网络同步学生头像。
8.主机查询结果能一屏同时显示测试学校、年级、班级、学生姓名、性别、测试成绩、测试日期及时间，方便后期督查。主机具有日志管理，记录操作人员在主机上的所有操作，便于异常情况的追溯。
9.主机具有数据备份和恢复功能，可以备份任意时间段体测程序里面的所有数据，可以备份多次保存在存储芯片里面。支持一键恢复，根据日期选择要恢复的备份，自动恢复测试数据。
10.主机能实时显示单机状态：实时监控单机电量、信号强度、测试状态、版本号和单机唯一识别码。
11.主机能设置单机参数：设置单机编号、单机测试参数（不同项目参数不同），支持单机集成空中升级，更新程序更加灵活方便。
12.主机与外设采用无线连接；内置高容量锂电池，连续工作 6小时以上。
13.测试主机具有国家强制3C认证证书。
14.主要技术参数：
量程：0～9999ml                                
分度值：1ml
误差：±1.5%FS</t>
  </si>
  <si>
    <t>坐位体前屈测试仪</t>
  </si>
  <si>
    <t>单机:
1.单机采用≥3.5寸320*240分辨率TFT真彩屏，内置电容式触摸按键。
2.单机采用双向光电开关，自动识别手推板前推和回退，手推板可自动回弹归位，具有防作弊成绩自动锁定功能。
3.单机采用锂电池供电，内置2000mAh锂电池，可持续工作15个小时以上；采用microusb接口充电。
4.单机主控显示部分和测试杆间顶针式连接，可灵活自由拆卸，进行充电及日常保管维护。
5.带辅助测试床体板，含海绵座垫及硬质蹬脚板。
主机:
1.采用原生Android12及以上系统，能够安装APK程序以拓展使用功能及产品升级，屏幕采用≥10.1寸800*1280高清触摸电容屏；主机≥2GB以上运行内存，≥32GB FLASH存储空间；
2.主机支持5.0蓝牙；标配4G全网通网络，无线网卡支持802.11a/b/g/n/ac无线协议，内置SIM卡槽、TF卡槽、USB type-c充电接口1个。
3.主机具有多种身份识别方式：支持前后二维码识别摄像头（前置摄像头500万像素+后置摄像头800万像素），能自动识别测试者二维码身份信息；标配内置双目人脸摄像头识别系统，能自动捕捉识别测试者人脸身份信息，防止替考作弊；也可通过触摸屏手工录入ID号。
4.主机支持蓝牙打印机
5.主机菜单具备单项查询，集体查询，分组查询，具有年级班级组别日期等多种筛选数据方式，查询便捷。
6.主机支持云平台同步国标和自定义评分标准，主机内嵌国标可以根据年级性别项目进行实时评分，适用于体测；也可以自定义导入评分标准对测试结果进行评分，适用于考试。
7.测试前，主机通过云平台从网络同步学生头像。
8.主机查询结果能一屏同时显示测试学校、年级、班级、学生姓名、性别、测试成绩、测试日期及时间，方便后期督查。主机具有日志管理，记录操作人员在主机上的所有操作，便于异常情况的追溯。
9.主机具有数据备份和恢复功能，可以备份任意时间段体测程序里面的所有数据，可以备份多次保存在存储芯片里面。支持一键恢复，根据日期选择要恢复的备份，自动恢复测试数据。
10.主机能实时显示单机状态：实时监控单机电量、信号强度、测试状态、版本号和单机唯一识别码。
11.主机能设置单机参数：设置单机编号、单机测试参数（不同项目参数不同），支持单机集成空中升级，更新程序更加灵活方便。
12.主机与外设采用无线连接；内置高容量锂电池，连续工作 6小时以上。
13.测试主机具有国家强制3C认证证书。
14.主要技术参数
测量范围：-20cm～40cm
分度值：0.1cm
误差： 0cm</t>
  </si>
  <si>
    <t>仰卧起坐测试仪</t>
  </si>
  <si>
    <t>单机:
1.用于考生（女生）仰卧起坐考试，设备配有仰卧起坐测试专用床体坐垫，勾脚套有海绵垫抗压减震、防滑，保护测试者脚面。测试者无需佩戴任何辅助外设，床体具备精准检测测试者平躺后肩胛是否着垫功能。坐起时能精准检测考生肘部感应位置，为适应不同身高学生实现精准测试，探头支架可前后左右移动，调节长度和高度。考生只有动作规范自动计时才计数，考试结束后自动出成绩。
2.测试感应探头采用无线双探头设计，内置高精度抗干扰传感器，具有抗阳光干扰设计，提高测试灵敏度。
3.配备96*32分辨率的无线 LED点阵大显示屏，阳光下清晰可见，可与双感应探头无线连接显示，无任何冗长线束干扰磕绊.
4.具备信号通讯多频道设置模式。
主机:
1.采用原生Android12及以上系统，能够安装APK程序以拓展使用功能及产品升级，屏幕采用≥10.1寸800*1280高清触摸电容屏；主机≥2GB以上运行内存，≥32GB FLASH存储空间；可支持扩展最大128G Micro_SD卡。
2.主机支持5.0蓝牙；标配4G全网通网络，无线网卡支持802.11a/b/g/n/ac无线协议，内置SIM卡槽、TF卡槽、USB type-c充电接口1个。
3.主机具有多种身份识别方式：支持前后二维码识别摄像头（前置摄像头500万像素+后置摄像头800万像素），能自动识别测试者二维码身份信息；标配内置双目人脸摄像头识别系统，能自动捕捉识别测试者人脸身份信息，防止替考作弊；也可通过触摸屏手工录入ID号。
4.主机支持蓝牙打印机
5.主机菜单具备单项查询，集体查询，分组查询，具有年级班级组别日期等多种筛选数据方式，查询便捷。
6.主机支持云平台同步国标和自定义评分标准，主机内嵌国标可以根据年级性别项目进行实时评分，适用于体测；也可以自定义导入评分标准对测试结果进行评分，适用于考试。
7.测试前，主机通过云平台从网络同步学生头像。
8.主机查询结果能一屏同时显示测试学校、年级、班级、学生姓名、性别、测试成绩、测试日期及时间，方便后期督查。主机具有日志管理，记录操作人员在主机上的所有操作，便于异常情况的追溯。
9.主机具有数据备份和恢复功能，可以备份任意时间段体测程序里面的所有数据，可以备份多次保存在存储芯片里面。支持一键恢复，根据日期选择要恢复的备份，自动恢复测试数据。
10.主机能实时显示单机状态：实时监控单机电量、信号强度、测试状态、版本号和单机唯一识别码。
11.主机能设置单机参数：设置单机编号、单机测试参数（不同项目参数不同），支持单机集成空中升级，更新程序更加灵活方便。
12.主机与外设采用无线连接；内置高容量锂电池，连续工作 6小时以上。
13.测试主机具有国家强制3C认证证书。
14.主要技术参数
测量范围：0～9999次   
分度值：1次    
误差：0次</t>
  </si>
  <si>
    <t>跳绳测试仪</t>
  </si>
  <si>
    <t>单机:
1.用于考生跳绳考试，支持4人同时测试。跳绳手柄带OLED显示器，具备中文显示，跳绳手柄具备Type—C充电，免拆电池，电池续航可达8.5小时。
2. 绳头卡扣具有自由可拆卸功能，便于下一组考生根据自己身高来预先调节绳子长短，提高测试效率，减轻考生考试心理压力。
3.设备有起、止时间提示（智能语音提示，同时LED显示屏上会显示文字，通过文字和语音双重提醒考生注意），学生跳绳自动开始计时，计数并显示，具备跳断后自动减掉犯规个数功能。
4.具备信号通讯多频道设置模式。
主机:
1.采用原生Android12及以上系统，能够安装APK程序以拓展使用功能及产品升级，屏幕采用≥10.1寸800*1280高清触摸电容屏；主机≥2GB以上运行内存，≥32GB FLASH存储空间；可支持扩展最大128G Micro_SD卡。
2.主机支持5.0蓝牙；标配4G全网通网络，无线网卡支持802.11a/b/g/n/ac无线协议，内置SIM卡槽、TF卡槽、USB type-c充电接口1个。
3.主机具有多种身份识别方式：支持前后二维码识别摄像头（前置摄像头500万像素+后置摄像头800万像素），能自动识别测试者二维码身份信息；标配内置双目人脸摄像头识别系统，能自动捕捉识别测试者人脸身份信息，防止替考作弊；也可通过触摸屏手工录入ID号。
4.主机支持蓝牙打印机
5.主机菜单具备单项查询，集体查询，分组查询，具有年级班级组别日期等多种筛选数据方式，查询便捷。
6.主机支持云平台同步国标和自定义评分标准，主机内嵌国标可以根据年级性别项目进行实时评分，适用于体测；也可以自定义导入评分标准对测试结果进行评分，适用于考试。
7.测试前，主机通过云平台从网络同步学生头像。
8.主机查询结果能一屏同时显示测试学校、年级、班级、学生姓名、性别、测试成绩、测试日期及时间，方便后期督查。主机具有日志管理，记录操作人员在主机上的所有操作，便于异常情况的追溯。
9.主机具有数据备份和恢复功能，可以备份任意时间段体测程序里面的所有数据，可以备份多次保存在存储芯片里面。支持一键恢复，根据日期选择要恢复的备份，自动恢复测试数据。
10.主机能实时显示单机状态：实时监控单机电量、信号强度、测试状态、版本号和单机唯一识别码。
11.主机能设置单机参数：设置单机编号、单机测试参数（不同项目参数不同），支持单机集成空中升级，更新程序更加灵活方便。
12.主机与外设采用无线连接；内置高容量锂电池，连续工作 6小时以上。
13.测试主机具有国家强制3C认证证书。
14.主要技术参数：
   　 测量范围：0～9999次
　　　分度值：1次
　　　误差： 0次</t>
  </si>
  <si>
    <t>五十米跑测试仪</t>
  </si>
  <si>
    <t>单机:
1.用于考生50米跑步考试，支持2人同时测试（可扩展至8人同测）。
2.主机具有抢跑重置功能，无需重新录入测试人员信息。50米起点处放置犯规检测装置，如有抢跑会有犯规提示（智能语音提示“抢跑  已犯规”）。犯规后将考生召回起点，可以一键重测，无需重新录入考生信息。起跑犯规功能，同时可以达到单个跑道犯规提醒，不影响其他跑道测试，50米终点处放置感应杆，考生通过终点感应杆后自动出成绩。
3.单机感应探头自带液晶显示屏，可显示信号、电量、测试编号等。
4.测试设备具备多频道切换模式。
主机:
★1.采用原生Android12及以上系统，能够安装APK程序以拓展使用功能及产品升级（可现场演示），屏幕采用≥10.1寸800*1280高清触摸电容屏；主机≥2GB以上运行内存，≥32GB FLASH存储空间；可支持扩展最大128G Micro_SD卡。
★2.主机支持5.0蓝牙；标配4G全网通网络，无线网卡支持802.11a/b/g/n/ac无线协议，内置SIM卡槽、TF卡槽、USB type-c充电接口1个。
★3.主机具有多种身份识别方式：支持前后二维码识别摄像头（前置摄像头500万像素+后置摄像头800万像素），能自动识别测试者二维码身份信息；标配内置双目人脸摄像头识别系统，能自动捕捉识别测试者人脸身份信息，防止替考作弊；也可通过触摸屏手工录入ID号。
4.主机支持蓝牙打印机
5.主机菜单具备单项查询，集体查询，分组查询，具有年级班级组别日期等多种筛选数据方式，查询便捷。
6.主机支持云平台同步国标和自定义评分标准，主机内嵌国标可以根据年级性别项目进行实时评分，适用于体测；也可以自定义导入评分标准对测试结果进行评分，适用于考试。
7.测试前，主机通过云平台从网络同步学生头像。
8.主机查询结果能一屏同时显示测试学校、年级、班级、学生姓名、性别、测试成绩、测试日期及时间，方便后期督查。主机具有日志管理，记录操作人员在主机上的所有操作，便于异常情况的追溯。
9.主机具有数据备份和恢复功能，可以备份任意时间段体测程序里面的所有数据，可以备份多次保存在存储芯片里面。支持一键恢复，根据日期选择要恢复的备份，自动恢复测试数据。
10.主机能实时显示单机状态：实时监控单机电量、信号强度、测试状态、版本号和单机唯一识别码。
11.主机能设置单机参数：设置单机编号、单机测试参数（不同项目参数不同），支持单机集成空中升级，更新程序更加灵活方便。
12.主机与外设采用无线连接；内置高容量锂电池，连续工作 6小时以上。
★13.测试主机具有国家强制3C认证证书。
14.主要技术参数：
    　测量范围：0S～9999.99S  
　　　分度值：0.01s    
误差：0s</t>
  </si>
  <si>
    <t>往返跑测试仪（2人）</t>
  </si>
  <si>
    <t>单机:
1.自动测量50米×8往返跑的时间，测试受试者速度，反应速度，灵敏素质及神经系统灵活性的发展水平。
2.仪器可扩展测试10米×8次，15米×8次，25米×4次等不同距离次数规格要求的折返跑。
3.标准配置2人同测，可增配扩增至2人同测。
主机:
1.采用原生Android12及以上系统，能够安装APK程序以拓展使用功能及产品升级，屏幕采用≥10.1寸800*1280高清触摸电容屏；主机≥2GB以上运行内存，≥32GB FLASH存储空间；可支持扩展最大128G Micro_SD卡。
2.主机支持5.0蓝牙；标配4G全网通网络，无线网卡支持802.11a/b/g/n/ac无线协议，内置SIM卡槽、TF卡槽、USB type-c充电接口1个。
3.主机具有多种身份识别方式：支持前后二维码识别摄像头（前置摄像头500万像素+后置摄像头800万像素），能自动识别测试者二维码身份信息；标配内置双目人脸摄像头识别系统，能自动捕捉识别测试者人脸身份信息，防止替考作弊；也可通过触摸屏手工录入ID号。
4.主机支持蓝牙打印机
5.主机菜单具备单项查询，集体查询，分组查询，具有年级班级组别日期等多种筛选数据方式，查询便捷。
6.主机支持云平台同步国标和自定义评分标准，主机内嵌国标可以根据年级性别项目进行实时评分，适用于体测；也可以自定义导入评分标准对测试结果进行评分，适用于考试。
7.测试前，主机通过云平台从网络同步学生头像。
8.主机查询结果能一屏同时显示测试学校、年级、班级、学生姓名、性别、测试成绩、测试日期及时间，方便后期督查。主机具有日志管理，记录操作人员在主机上的所有操作，便于异常情况的追溯。
9.主机具有数据备份和恢复功能，可以备份任意时间段体测程序里面的所有数据，可以备份多次保存在存储芯片里面。支持一键恢复，根据日期选择要恢复的备份，自动恢复测试数据。
10.主机能实时显示单机状态：实时监控单机电量、信号强度、测试状态、版本号和单机唯一识别码。
11.主机能设置单机参数：设置单机编号、单机测试参数（不同项目参数不同），支持单机集成空中升级，更新程序更加灵活方便。
12.主机与外设采用无线连接；内置高容量锂电池，连续工作 6小时以上。
13.测试主机具有国家强制3C认证证书。
14.主要技术参数：
测量范围：0～9999.99S  
分度值：0.01s
误差：±1.5%</t>
  </si>
  <si>
    <t>数据管理平台</t>
  </si>
  <si>
    <t xml:space="preserve">一、WEB端体质健康测试管理子系统
1、公告
1.具有发布、查看公告的功能。
2、基本信息管理
2.基本信息管理
2.1学校信息管理
可对学校、年级、班级信息进行管理。
2.2学生信息管理
1）对学生信息进行统一的系统管理，可添加、删除、修改、调班、转校、升学、留级。
2）为保证学生信息的唯一性、连贯性，需对导入的学生基本信息自动校验，学生信息进行多维度自动校验，包括姓名、性别、出生年月日、身份证号、学籍号，校验未通过信息不允许进入系统，并自动生成错误信息列表。
3）学生信息变化日志追踪
查询、跟踪学生信息更新情况。展示学生姓名、编号、转校或调班路径。
4）学生身份识别管理
a.系统提供生成学生身份唯一识别标签的管理功能。
b.学生身份唯一识别标签可拓展第三方平台。
5)学校、年级、班级、学生基本信息可通过开放平台和智慧校园对接。
3、体测管理
3.1 体测项目分类管理
用户可以设置添加、修改、删除分类。
3.2 体测项目管理
系统内置国家所有标准项目，并具有添加、删除、修改功能。
3.3 体测结论管理
3.4 体测评价管理
针对每一项体测项目允许出现的结论可以添加、修改、删除对应的评价描述或链接，并可根据区主管教育部门的要求随时进行调整管理。
3.5体测配置管理
1)可按要求建立多套体测标准及评分，并进行灵活配置。
2）可对体测标准、评分进行灵活配置。
4、数据管理
4.1.体测数据
1）本系统所采集体测所有项目测试数据，可自动转存本区体检管理系统，本系统也可自动接收体检平台转存至本平台的相应项目的测试数据。
2）教育主管部门账户可远程实时查看各学校体测数据，可细化到单个学生单项成绩的实时查看。
3）按照学年进行不同年度学生体测数据的查看。
4）可按学校、年级、班级、学生的体测数据实时查看漏测、已测、未测状况，监管体测进行情况。
4.2 数据报告
1)一键生成市、区、学校级体测数据监测报告，监测报告须包含学生体测覆盖情况、监测内容、监测目的、监测方法、监测指标、检测结果和分析（体测情况统计及体测各项平均值统计）、今后工作指导意见。
2)系统自动生成国家学生体质健康标准登记卡，可查看学生测试数据，自动关联生成总评，可按年级、班级生成打印包。  
4.3 体测档案
自动生成学生个体体测档案，记录学生体测历史信息。
5、常规统计
常规统计模块主要包括：体测情况统计、平均值统计、个人信息比对、群体信息比对、单项统计和评分统计。统计学生的体测情况，统计图呈现学生数据变化趋势，统计表统计学生具体数据。
5.1 体测情况统计：用户可根据项目、学校、性别、年龄多条件显示测试进程并配柱状图和图表。
5.2 平均值统计：按照区展示单项成绩平均值，并按照学校展示单项成绩平均值，在同一界面进行直观比较。
6、系统监控管理
查看各级账户的登录情况。
7、系统管理
7.1 菜单管理 
7.2 角色管理
7.3 用户管理
1）建立账号，并且分配角色
2）用户账号的启用和禁用
7.4 升学管理
二、现场体测数据采集子系统
1、基本信息下载
1.1 体测项目一键下载
1.2 学校基本信息一键下载
可以根据登录账号权限在下载列表中选择学校，一键下载对应学校学生基本信息。
2、体测项目配置
2.1 体测项目管理
1） 可按体测项目分类进行单项或多项本机当前测试项目配置
2） 体测软件（APP）可实现独立运行，采集体测数据，也可实现与测试仪器、设备连接，自动采集测试结果。
3、体测数据采集
3.1 可通过扫描或刷卡等方式读取学生唯一身份识别标签，启动单个学生体测数据采集界面，
3.2 体测软件（APP）独立采集学生单项测试成绩，或与测试仪器、设备连接，自动接收硬件回传测试成绩。
3.3 对于明显超出界值或者明显错误的信息自动提示。
3.4 单个学生单项数据采集完成后可通过市场通用数据传输通信方式实时保存至系统后台体测数据库，身高、体重、肺活量三项数据同时保存系统后台体检数据库。
4、体测数据上报
4.1 对保存在智能采集端中的体测数据进行上报。
4.2 可按学校查询本机已检、待报学生人数。
（五）、本机基本信息删除（数据管理）
5.1 体测数据管理：可以删除保存在本机中的体测项目信息。
5.2 体测信息管理：可以删除保存在本机中的学校、年级、班级、学生信息。
6、体测数据管理
6.1 可按照学校、年级、班级查看本机已检与未检学生人数及列表。
6.2 可按照学校、年级、班级查找学生，可以管理本机测试学生数据。
6.3 测试主机内存所有测试项目成绩可支持隐性导出。
7、体测实时查询
在体测过程中，可以按照体测学校、年级、班级实时查看漏检和未检学生人数及列表，包括对应未测项目。
</t>
  </si>
  <si>
    <t>汝南县刘屯小学舞蹈教室设备设施配置清单</t>
  </si>
  <si>
    <t>把杆</t>
  </si>
  <si>
    <t>把杆长3米,直径55mm，内有22mm直径锰钢，带弹性，水曲柳材质。支架采用优质无缝钢管焊接而成，颜色珍珠白、高亮。活动升降內芯为优质电镀圆管，螺旋拉销式升降控制装备，升降高度可调节40cm。标准舞蹈把杆升降高度为80-120cm ，移动底座重50公斤一副</t>
  </si>
  <si>
    <t>舞蹈凳</t>
  </si>
  <si>
    <t>简约现代所设计、超纤皮方形黑色、材质：超纤皮。35*35*60cm。</t>
  </si>
  <si>
    <t>舞蹈压腿凳</t>
  </si>
  <si>
    <t>练功凳，尺寸：200*24*30cm松木实木整料，无拼接，中间海绵一层，表面采用皮革包裹。</t>
  </si>
  <si>
    <t>舞蹈压腿砖</t>
  </si>
  <si>
    <t>环保高密度EVA,方形，环保无味，闭孔发泡结构，高密度抗压不变形，尺寸：23*15*7cm。舞蹈教室专用，稳定支撑，柔软防护，辅助学员伸展，防止拉伤，调整正确姿势。</t>
  </si>
  <si>
    <t>舞蹈垫</t>
  </si>
  <si>
    <t>材质：环保TPE材质，安全无异味；
规格：1.83m±2cm*80*8mm
用途：瑜伽，舞蹈，健身。</t>
  </si>
  <si>
    <t>舞蹈练功球</t>
  </si>
  <si>
    <t>尺寸：55cm；
材质：橡胶材质
外观：光滑，环保加厚防爆，加倍稳定不变形；</t>
  </si>
  <si>
    <t>舞蹈拉力带</t>
  </si>
  <si>
    <t>TP面料，拉丁弹力带，尺寸：天然乳胶 1500mm*150mm*0.35mm</t>
  </si>
  <si>
    <t>舞蹈镜</t>
  </si>
  <si>
    <t>镜面厚度不低于5mm。优质防水镜面含边框</t>
  </si>
  <si>
    <t>平米</t>
  </si>
  <si>
    <t>ABS更衣柜</t>
  </si>
  <si>
    <t>单门高465mm,宽350mm,深500mm
1.材质：门板需由全新ABS 塑料制成，柜体需采用高强度HIPS工程塑料制成，柜门与柜体连接需采用限位尼龙铰链，避免开关柜门铰链损伤门板。铰链数量2个。
2.工艺：所有板材需采用钢制模具一次注塑成型；
3.产品需具有抗冲击、耐腐蚀、不生锈特点；
4.采用榫卯连接结构，DIY 组装，不用胶水，不用金属螺丝，不易变形，可重复拆装使用。产品加强筋采用最新的蜂窝设计，即结实又易于清理卫生，提升抗压力，整柜做工精细，无毛边毛刺等瑕疵；
5.整个柜体板材之间的连接完全不需要任何螺丝，采用拼接的方式，防止侧板变形，整体做到可重复拆装利用。门板采用非贴膜、非喷漆、柜门颜色及外观的可塑性比较高，可以根据客户的不同需求定制不同的颜色，让自己的柜子与众不同，个性凸显！</t>
  </si>
  <si>
    <t>ABS更衣凳</t>
  </si>
  <si>
    <t>1、产品单条规格：长1200*宽420*高430mm； 单张凳子由3条凳面和2条凳腿组成。（±5mm 误差）
2、凳脚设计及材质  + 堵头A级ABS（聚苯乙烯树脂）全新工程塑料制成，强度高、韧性好、耐冲击，不易腐蚀，无毒无味，防腐、防锈、防潮、环保耐用。
3、凳面均为硬质PVC塑料材质，永不生锈，可承重约800KG；
4、 每条凳面精美10条防滑纹，延伸至凳面堵头；
5、凳面内部切面结构：四小格+2条支柱；
6、A级ABS（聚苯乙烯树脂）全新工程塑料+304不锈钢螺母合制而成，每条凳面插入3个精美滑块（1200配置2个滑块），加固凳面和凳脚，避免凳面和凳脚长期使用摩擦导致凳面不稳；(滑块灰色或者白色)304不锈钢加长螺丝固定，凳面和凳脚；</t>
  </si>
  <si>
    <t xml:space="preserve"> 小学体育器材设施配备</t>
  </si>
  <si>
    <t>计算器</t>
  </si>
  <si>
    <t>1、LCD液晶屏；2、12位数，塑胶按键，具有报数功能、音乐闹铃和时间日期显示功能；3、优质线路板</t>
  </si>
  <si>
    <t>录放音机</t>
  </si>
  <si>
    <t>多功能教学专用，外置CD/MP3/CD-R/CD-RW/USB/蓝牙播放功能，复读功能，多功能遥控操作系统，LCD显示，重复播放功能，FM多波段收音机、立体声耳机插座，直交流两用电。</t>
  </si>
  <si>
    <t>扩音设备</t>
  </si>
  <si>
    <t xml:space="preserve">手提折叠式，传输距离≥300米，录音功能，便携式喇叭，配电池、充电器、5W电源两用。    </t>
  </si>
  <si>
    <t>打气筒</t>
  </si>
  <si>
    <t>长30cm，多功能气针组合，产品由气筒、踏脚、活塞、活塞杆、手柄、橡胶管、气针夹等组成；踏脚选用金属制成；</t>
  </si>
  <si>
    <t>电动充气泵</t>
  </si>
  <si>
    <t>1、工作电压：AC220V-230V，单缸。
2、气流量35L/分钟，金属30MM加大气缸，适用各种球类等。
3、打气速度快，操作简单，使用方便。
4、用于篮球、排球、足球充气</t>
  </si>
  <si>
    <t>布卷尺</t>
  </si>
  <si>
    <t>1、供中小学体育教学测试用，10m。2、皮尺1000mm长示值允许误差≤2mm，最小分度值1cm,整厘米刻度线与半厘米刻度线以长短宽窄区分，苎麻布卷尺，防水，防腐蚀；摇把金属制成。3、刻线均匀，清晰，垂直纵边，无断线，刻度值印刷清晰准确，不易脱落。</t>
  </si>
  <si>
    <t>1、供中小学体育教学测试用，20m。2、皮尺1000mm长示值允许误差≤2mm，最小分度值1cm,整厘米刻度线与半厘米刻度线以长短宽窄区分，苎麻布卷尺，防水，防腐蚀；摇把金属制成。3、刻线均匀，清晰，垂直纵边，无断线，刻度值印刷清晰准确，不易脱落。</t>
  </si>
  <si>
    <t>1、供中小学体育教学测试用，30m。2、皮尺1000mm长示值允许误差≤2mm，最小分度值1cm,整厘米刻度线与半厘米刻度线以长短宽窄区分，苎麻布卷尺，防水，防腐蚀；摇把金属制成。3、刻线均匀，清晰，垂直纵边，无断线，刻度值印刷清晰准确，不易脱落。</t>
  </si>
  <si>
    <t>1、供中小学体育教学测试用，50m。2、皮尺1000mm长示值允许误差≤2mm，最小分度值1cm,整厘米刻度线与半厘米刻度线以长短宽窄区分，苎麻布卷尺，防水，防腐蚀；摇把金属制成。3、刻线均匀，清晰，垂直纵边，无断线，刻度值印刷清晰准确，不易脱落。</t>
  </si>
  <si>
    <t>数字秒表</t>
  </si>
  <si>
    <t>三排显示，60时段记忆功能（1/100秒精确计时）预置倒数计时，专设步频节拍器可显示最快、最慢、平均时间时间、日历、定时闹响（12/24小时制式转换）大容量锂电池，电池寿命3年,二种秒表功能模式</t>
  </si>
  <si>
    <t>体育器材橱（柜)</t>
  </si>
  <si>
    <t>1.尺寸：1850*900*390mm。
2.材质：整体采用≥0.6mm钢板制作而成，拆装式，方便移动和运输。
3.颜色：整体灰色。
4.要求：上边三层，玻璃对开门，玻璃厚度3.5mm，下边两层。中间隔板高度可以随意调节。应符合JY0001-2003的有关规定。</t>
  </si>
  <si>
    <t>接力棒</t>
  </si>
  <si>
    <t>1、长度300mm，直径30mm。2、用铝合金管制成，表面光洁，体形端直，无变形，无弯曲等缺陷，两边塑料堵头。3、表面涂彩色油漆，色泽鲜艳。</t>
  </si>
  <si>
    <t>跳高架</t>
  </si>
  <si>
    <t>1.跳高架由底座，移动立柱，横杆托架微调支脚构成。底座：320*320mm厚2.5mm,产品形式简洁，结构合理，可拆装，便于运输和包装。
2.固定立柱与移动立柱选用铝合金型材，表面氧化处理，固定立柱采用40*50mm的铝合金方管，刻度调节范围300-2300mm，升降立柱采用38*25mm,的铝合金管，两端塑料塞封口。
3.底部设有PU滚轮，移动方便。 
4.跳高架横杆托架40*60mm采用塑料材质安全，牢固等优点且上下移动方便。 
5.跳高架底座底部设有微调机构，通过调节微调机构可满足场地不平整引起的跳高架的稳定性和横杆的高度要求。 
6.喷涂工件的表面处理分两个阶段，前处理阶段使工件获得质量优良的介质层，增加防锈涂膜与金属基本的结合力，是提高产品表面 处理能力的必备基础措施。表面处理阶段是将粉末 通过高压静电作用均匀涂敷在被涂物体上的过程。当涂层达到一定厚度后，进入烘炉加热，涂料熔融固化，形成厚度均匀，质地牢固的涂层。产品所有器材均在全自动喷涂流水线上作业，经抛丸-脱脂-水洗-无磷转化-水洗-烘干-静电粉末-固化等过程。产品涂层厚度70-80um，铅笔硬度达3H+，产品具有耐酸碱，耐湿热，抗老化，外观美观等优点，能适合潮湿和酸雨环境，且前处理过程以及产品涂料配方均不含有毒元素，避免损害使用者的健康。</t>
  </si>
  <si>
    <t>跳高垫</t>
  </si>
  <si>
    <t>3000mm×2000mm×300mm采用牛津布外皮；内胆为26#优质高弹海绵,经防静电处理,强力好,接缝处平整、均匀牢固、棱角平整、手把结实.色泽均匀一致。表面层不得由对视觉由干扰的图像或标志。可在长度方向对半折叠，两侧各有提手、便于移动，聚乙稀高泡海棉。</t>
  </si>
  <si>
    <t>跳高横杆</t>
  </si>
  <si>
    <t>比赛型。1．跳高横杆由横杆和横杆接头组成。2．横杆采用φ30的玻璃钢材料制作，总长为4000mm，质量小于2000g。横杆接头采用特殊的外形结构。3．横杆固定在立柱上时，中心自然下垂应小于20mm。4．横杠应具有一定的弹性，在横杠中央悬挂3kg重物时，横杠中心下垂应不超过70mm。</t>
  </si>
  <si>
    <t>跨栏架</t>
  </si>
  <si>
    <t>可升降，最低400MM，材质跨栏架由底部方管、竖向立管、伸缩管、调高定位销及上沿跨栏板等组成。栏板为PVC成型材料，其规格为：1200×70×20MM。跨栏架可调高度为：400-600 MM，共三档。底部方管：50*50MM竖向立管内置调高定位销，伸缩管上配置有与其所需高度相对应的高度定位孔，调高灵活，定位准确，锁紧可靠。底部方管内置配重，可调节。所有钢制件表面均经酸洗、磷化等初级处理后在自动喷涂线上采用纯聚酯粉末喷涂完成最后表面处理，涂层厚度70—80um，铅笔硬度达3H+，试品经GB1771-91 36小时盐雾试验，涂膜无变化，划格处单面腐蚀＜2mm，产品具有耐酸碱、耐湿热、抗老化、外观美观等优点，能适合潮湿和酸雨环境，适用于室外使用，且产品涂料配方不含有毒元素，避免损害使用者的健康。</t>
  </si>
  <si>
    <t>起跑器</t>
  </si>
  <si>
    <t>主要由底座和脚踏组成，起跑器长63.5cm，卡槽宽9.5cm，连接板宽22.5cm；脚踏长16.5cm，宽10.5cm，表面镶嵌1cm厚的防滑胶垫，胶垫长16cm宽9cm厚1cm,前后可调，为卡式调节。调节范围为0-55cm可调，高14-16cm六档可调；带有提手，方便携带，背面设有12个地插钉，防止移位。</t>
  </si>
  <si>
    <t>发令枪</t>
  </si>
  <si>
    <t>双发式。钢制枪身，手柄为专用塑料材质,5.6mm定装发令弹；击发方式：单发击发；声响：100米处不小于60分贝；烟雾：150米处清晰可见。符合教学标准要求。</t>
  </si>
  <si>
    <t>钉鞋</t>
  </si>
  <si>
    <t>7钉，轻盈透气网面材质，可拆卸跑钉。标准运动鞋码。</t>
  </si>
  <si>
    <t>双</t>
  </si>
  <si>
    <t>标志筒</t>
  </si>
  <si>
    <t xml:space="preserve">全塑料制品,高度为45cm，呈圆锥体状，放置平稳                                                                            </t>
  </si>
  <si>
    <t>实心球</t>
  </si>
  <si>
    <t>1kg圆周长350mm～780mm,质量1000g±30g
圆球形，充气式橡胶实心球，有内胆，手感柔软无伤害，外摸无填充物感觉。球面用4mm厚的天然橡胶整体成形，未使用再生胶，产品没有异味。从10M高处自由落体试验后，无破裂。球表面防滑，球上有明显不易脱落的商标、标志。外表面均匀分布乳头状小颗粒，半球结合处没有凹楞。</t>
  </si>
  <si>
    <t>投掷靶</t>
  </si>
  <si>
    <t>高120cm，宽51cm，2cm方管，靶心直径25cm，靶面50*50cm，移动折叠式,可投掷小皮球、小沙包。</t>
  </si>
  <si>
    <t>钻圈架</t>
  </si>
  <si>
    <t>高79cm，宽69.5cm，底3*3*50cm方管，立柱2.5*2.5*50cm方管，下横撑2*2*63.5cm方管，可用于中小学体育训练、游戏互动使用。也可用于足球训练使用</t>
  </si>
  <si>
    <t>铅球</t>
  </si>
  <si>
    <t>实心铸铁铅球，重量3kg。表面光滑，均匀，圆周公差＜0.05。实心铸铁材质。</t>
  </si>
  <si>
    <t xml:space="preserve">铅球 </t>
  </si>
  <si>
    <t>实心铸铁铅球，重量4kg。表面光滑，均匀，圆周公差＜0.05。实心铸铁材质。</t>
  </si>
  <si>
    <t>标志杆</t>
  </si>
  <si>
    <t>底座重1kg，直径22cm高7cm，PVC管高1.5m，直径2.5cm，三角红旗（33*47*56cm）</t>
  </si>
  <si>
    <t>起跳板</t>
  </si>
  <si>
    <t>1220×300×100㎜，起跳板为长方形，用优质材料拼接而成，木材经防水处理，不变形，防水淋，漆成白色。
2.起跳板顶部铺一个长度为1220mm，宽度为100mm，厚度为2mm的橡皮泥显示板。</t>
  </si>
  <si>
    <t>划线器</t>
  </si>
  <si>
    <t>干粉划线器，总高730mm长500mm宽300mm，轮子φ100mm，扶手铁管φ25mm线宽45mm；可装粉15升；三轮车斗式，带手推把柄，推手处圆管直径22mm。带轮 可移动，滑轮设置合理，推动灵活，放置平稳，漏石灰均匀。</t>
  </si>
  <si>
    <t>软式练习跨栏架</t>
  </si>
  <si>
    <t>栏架长：700mm～800mm，底板宽：200mm～250mm，横板宽：80mm～100mm：高度可三档调节为：300mm、500mm、600mm</t>
  </si>
  <si>
    <t>软式练习标枪</t>
  </si>
  <si>
    <t>枪身长800mm～900mm，直径 ：45mm～50mm，软质材料制成</t>
  </si>
  <si>
    <t>掷准练习标枪</t>
  </si>
  <si>
    <t xml:space="preserve">枪体长300mm～320mm：呈橄榄状，枪体装有响哨，柔软材料制成                                                 </t>
  </si>
  <si>
    <t>塑胶练习标枪</t>
  </si>
  <si>
    <t>枪体长680mm，直径35mm，质量300g，枪头由柔软塑胶材料制成</t>
  </si>
  <si>
    <t xml:space="preserve">彩带软球 </t>
  </si>
  <si>
    <t>整体呈彗星状，长度650mm～700mm：前部分球体直径60mm～70mm，后部分尾翼为蓝、红、黄色相间的彩色布料，长度600mm</t>
  </si>
  <si>
    <t>软式铁饼</t>
  </si>
  <si>
    <t>直径180mm～200mm，质量550g，空心结构，柔软塑胶材料制成</t>
  </si>
  <si>
    <t>软式教学铁饼</t>
  </si>
  <si>
    <t>直径200mm～220mm，质量400g：空心结构，边缘为锯齿状，有把手，标有旋转方向箭头，柔软塑胶材料制成</t>
  </si>
  <si>
    <t>软式练习铅球</t>
  </si>
  <si>
    <t>直径85mm～100mm，质量：1000g，外胆由柔软塑胶材料制成</t>
  </si>
  <si>
    <t>软式练习接力环</t>
  </si>
  <si>
    <t>外圈直径170mm～190mm，内圈直径90mm～100mm，环身有防滑纹，可充气，柔软塑胶材料制成</t>
  </si>
  <si>
    <t>软式趣味绳套</t>
  </si>
  <si>
    <t>长度9500mm，每节长度500mm，黑白或彩色相间：可随意摆放成各种格子供跑跳练习，柔软泡沫材料制成</t>
  </si>
  <si>
    <t>软式跳高横杆</t>
  </si>
  <si>
    <t>长度3500mm，杆体直径25mm～30mm：中间穿高强度弹力绳，两边连接塑料绳扣，通过绳扣完成横杆与立杆的快捷连接，杆体由柔软泡沫材料制成</t>
  </si>
  <si>
    <t>彩色标志杆组合</t>
  </si>
  <si>
    <t xml:space="preserve">由杆、底座、连接卡子和标志小旗组成：杆长 1200mm～1500mm，底座直径200mm～250mm，底座可充沙子，塑料制成                                                                                                            </t>
  </si>
  <si>
    <t>助跳板</t>
  </si>
  <si>
    <t>1．助跳板长1200mm，宽600mm,高250mm。上板厚18mm，下板厚24mm四簧直径大8mm，小6mm。2．上盖有防滑层。3．S型弹簧，材质坚硬而富有弹性，表面漆层均匀光洁，木材无裂缝，无疤痕，不变形并经脱脂干燥处理。</t>
  </si>
  <si>
    <t>山羊</t>
  </si>
  <si>
    <t>升降600mm-800mm，五档调节，山羊头内用实木拼接，外包革面，尺寸：400mm×200mm×200mm。腿外管直径38mm，内管直径32mm，壁厚1.5mm；羊脚底椭圆面长径78mm，短径72mm，采用铸铁.山羊身必须平整，软硬适宜，手感舒服，底托，箍于腿连接牢靠内外管配合严密，升降灵活，组装后落地平稳，应色泽一致，不允许有伤疤，缝线应不漏针跳线，无气泡无流挂。腿外管表面采用抛丸喷砂，酸洗磷化除锈，表面静电喷涂，全部使用优质纯聚酯室外粉末，厚度不低于80um色彩鲜艳。</t>
  </si>
  <si>
    <t>跳箱</t>
  </si>
  <si>
    <t>五节跳箱长100cm，高84cm，上宽：26cm，下宽：58cm，用20mm厚硬杂木制成，面涂有起保护和装饰用的漆层，箱体间拼装稳定牢固，平直，接地平稳。2、跳箱从上至下逐渐增大呈梯形，跳箱盖平整，软硬适宜，手感舒适，用重体海绵做成弧形，表面用优质人造革包制，泡钉封口，级间用内撑木插联组合，每节衔接应平整，紧凑。</t>
  </si>
  <si>
    <t>小跳垫</t>
  </si>
  <si>
    <t>1．小体操垫规格为1200×600×50mm。2．内胆材质为聚乙烯塑料发泡海绵，为一个整块结构，不允许拼湊；采用环保材料。3．垫套为牛津布，颜色为军绿色，体操垫两侧设提手把。涤纶线缝合，两面革贴角。4. 跳垫的四角为直角，四周仿皮革包角：表面平整，无皱折，当载荷落至体操垫时，外层不得起皱，里外层不得发生相对位移。</t>
  </si>
  <si>
    <t>大跳垫</t>
  </si>
  <si>
    <t>1．大体操垫规格为2000×1000×100mm。2．内胆材质为聚乙烯塑料发泡海绵，为一个整块结构，不允许拼湊；采用环保材料。3．垫套为牛津布，颜色为军绿色，体操垫两侧设提手把。涤纶线缝合，两面革贴角。4. 跳垫的四角为直角，四周仿皮革包角：表面平整，无皱折，当载荷落至体操垫时，外层不得起皱，里外层不得发生相对位移。</t>
  </si>
  <si>
    <t>体操棒</t>
  </si>
  <si>
    <t>1.长90cm，直径3cm，2．外观颜色鲜艳醒目，无毛刺尖锐物；颜色红白色各半。</t>
  </si>
  <si>
    <t>体操凳</t>
  </si>
  <si>
    <t>长2m,宽：190mm，高290mm，板厚：38mm尺寸：2000×300×200mm±5mm。放置稳固，以木质为主，表面平整，棱角光滑，无毛刺、缺损、木疥。3．外观颜色鲜艳醒目.</t>
  </si>
  <si>
    <t>纱巾</t>
  </si>
  <si>
    <t>1. 符合国家标准。2. 丝绸制品。</t>
  </si>
  <si>
    <t>彩带</t>
  </si>
  <si>
    <t>绸缎料柄长48cm，直径0.4cm，彩带长4m，宽4.5cm彩带面料采用人造丝单独织成，不抽丝，有质感；彩带手棒：玻璃纤维，套皮套，坚纫耐用；</t>
  </si>
  <si>
    <t>艺术体操球</t>
  </si>
  <si>
    <t>直径18cm～20cm，质量约400g</t>
  </si>
  <si>
    <t>艺术体操圈</t>
  </si>
  <si>
    <t>内径80cm～90cm，质量约300g</t>
  </si>
  <si>
    <t>艺术体操棒</t>
  </si>
  <si>
    <t>长40cm～50cm，质量至少150g</t>
  </si>
  <si>
    <t>艺术体操绳</t>
  </si>
  <si>
    <t>长度应与学生身高相称</t>
  </si>
  <si>
    <t>艺术体操带</t>
  </si>
  <si>
    <t>带长6m，宽40mm～60mm，重35g以上；棍长500mm～600mm，直径不超过10mm</t>
  </si>
  <si>
    <t>小学生用篮球</t>
  </si>
  <si>
    <t>规格：5号篮球，重量：465-535克，圆周：680-700毫米，球压标准：7-9磅，皮革材质：高档耐磨PU皮革，中胎材质：抗冲击10000次以上比赛级中胎，篮球构造：天然橡胶内胆，中胎，外皮革三层，适用场地：室内室外通用，篮球级别：小学生比赛用球，篮球特点：超级耐磨，手感佳，弹性好</t>
  </si>
  <si>
    <t>小学生用排球</t>
  </si>
  <si>
    <t>规格：5号排球，重量：260-280克，圆周：650-670毫米，球压标准：4-6磅，皮革材质：亚超细皮革，中胎材质：训练比赛级中胎，排球构造：内胆，中胎，外皮革三层，适用场地：室内室外通用，排球级别：训练比赛用球，排球特点：皮革柔软，手感极佳，弹性好</t>
  </si>
  <si>
    <t>排球网柱</t>
  </si>
  <si>
    <t>1、移动式，高度调节范围1550-2430MM；零部件全部采用优质金属结构件；排球柱立柱外管直径为89*2.5MM，内管直径为76*2MM，支架顶部加一滑动滚轮，缓冲拉绳与支架间的摩擦，同时更好的操控球网的长度和高度。配有电镀铸铁轮，金属紧线器，带卡轮，金属摇把，轻轻摇动即可拉紧绳网，不会松动。内侧对称配有相应高度的球网挂钩，用来固定排球网。
2、排球柱升降灵活、底盘稳固，有配重箱、箱体上有小车轮，移动灵活。配重箱外形尺寸：600*400*300MM；箱体盖板厚度1.5MM，箱体铁板厚1.2MM。
3、金属外表面均经酸洗、脱脂、磷化等初步处理后再打沙处理，并采用室外专用优质烤漆粉末，应有较强的抗氧化、抗紫外线能力，不褪色、附着力强、光泽度高、不含毒素，能适应潮湿和酸雨环境，不会出现脱落、锈蚀等现象。整体结构稳固，安全性好</t>
  </si>
  <si>
    <t>排球网</t>
  </si>
  <si>
    <t>排球网长度9500mm～10000mm，宽度700mm±25mm，Pe合股网绳，穿钢丝绳</t>
  </si>
  <si>
    <t>儿童足球</t>
  </si>
  <si>
    <t>规格：3号亮面机缝足球，重量：300-340克，圆周：560-570毫米，球压标准：6-8磅，皮革材质：TPU皮革，内胆材质：高档比赛级内胆，足球构造：内胆，皮革两层，适用场地：室内室外通用，足球级别：训练比赛用球，足球特点：脚感好，耐磨，弹性极佳</t>
  </si>
  <si>
    <t>少年足球</t>
  </si>
  <si>
    <t>规格：4号亮面机缝足球，重量：350-400克，圆周：620-640毫米，球压标准：6-8磅，皮革材质：TPU皮革，内胆材质：高档比赛级内胆，足球构造：内胆，皮革两层，适用场地：室内室外通用，足球级别：训练比赛用球，足球特点：脚感好，耐磨，弹性极佳</t>
  </si>
  <si>
    <t>乒乓球</t>
  </si>
  <si>
    <t>直径43.4mm～44.4mm，质量2.20g～2.60g，弹跳220mm～250mm，圆度0.4mm，受冲击不小于700次无破裂。</t>
  </si>
  <si>
    <t>乒乓球拍</t>
  </si>
  <si>
    <t>用来击球的拍面应用一层齿粒向外的胶粒片覆盖，连同粘合剂，厚度应不超过2mm，或者用齿粒向内或向外的海绵胶粒片覆盖，连同粘合剂，厚度应不超过4mm。底板与胶粒片或海绵胶粒片的粘接结合力应≥4N</t>
  </si>
  <si>
    <t>乒乓球台</t>
  </si>
  <si>
    <t>室内专用，台面:2740*1525mm.台高: 760mm ，标配配顶丝球网（标准通用）球台腿采用40*40mm方管外脚，台脚装脚轮.边框20*40mm.台面采用高密度纤维板厚度15mm.轮子直径75mm</t>
  </si>
  <si>
    <t>羽毛球</t>
  </si>
  <si>
    <t>球口外径65mm～68mm，球头直径25mm～27mm，球头高度24mm～26mm，毛片插长63mm～64mm，质量4.50g～5.80g，毛片数量16片</t>
  </si>
  <si>
    <t>羽毛球拍</t>
  </si>
  <si>
    <t>1、铝合金一体，尼龙球网；
2、长度≤660mm，球拍上宽度≤200mm，球拍弦面长度≤245mm；
3、整体重量：95-120g；
4、拍弦直径：0.9mm；
5、手柄长150mm，握柄直径25mm
6、拍身表面光滑，拍上贴标签，印刷图案应文字清楚，粘贴平整。</t>
  </si>
  <si>
    <t>羽毛球网柱</t>
  </si>
  <si>
    <t>1．移动式。底座外形尺寸：400*300*170MM，石子配重90KG，底部配有滚轮，移动静音，使用方便，室内室外通用。
2.柱高1550MM，使用￠42钢管，壁厚2.5MM,支架顶部加一滑动滚轮，缓冲拉绳与支架间的摩擦，同时更好的操控球网的长度和高度。配有电镀铸铁轮，金属紧线器，带卡轮，金属摇把，轻轻摇动即可拉紧绳网，不会松动。内侧对称配有相应高度的球网挂钩，用来固定羽毛球网。
3．外表面采用静电粉末喷塑工艺，涂饰层附着力应达到一级，硬度达到2H、有一定的耐冲击性能，表面无皱纹、无漏喷、起泡、脱皮及明显的划痕等缺陷。喷涂前必须采取除锈处理，以确保涂层在户外长期使用。产品涂料配方不应含有毒元素。
4.各部件焊接应严密牢固，不应有漏焊、虚焊、裂纹等缺陷。</t>
  </si>
  <si>
    <t>羽毛球网</t>
  </si>
  <si>
    <t>羽毛球网长度≥6100mm，宽度760mm±25mm，包边，钢丝绳，抗老化</t>
  </si>
  <si>
    <t>网球</t>
  </si>
  <si>
    <t>质量46.0g～53.0g，直径62mm～68.58mm，弹性1100mm～1400mm</t>
  </si>
  <si>
    <t>网球拍</t>
  </si>
  <si>
    <t>1、铝合金分体，尼龙球网；
2．外观：球拍的击球面平坦，由连接在球拍框上的拍弦组成统一规则，拍弦在交叉的地方相互交织或相互结合的； 
3、总长度≤585mm，球拍上宽度≤260mm，球拍弦面长度≤330mm；
4、手柄长150mm，握柄直径30mm
5、拍身表面光滑，拍上贴标签，印刷图案应文字清楚，粘贴平整。</t>
  </si>
  <si>
    <t>网球网柱</t>
  </si>
  <si>
    <t>1、材质为ABS，移动式，
2、零部件全部采用金属结构件，立柱为80*80mm方管，壁厚3.0mm，立柱高1070mm，柱体后部装有紧绳器；配重箱外形尺寸：900*460*210Mm。重量为320kg。
3、立柱配有安全保护帽
4、金属外表面均经酸洗、脱脂、磷化等初步处理后再打沙处理，并采用室外专用优质烤漆粉末，应有较强的抗氧化、抗紫外线能力，不褪色、附着力强、光泽度高、不含毒素，能适应潮湿和酸雨环境，不会出现脱落、锈蚀等现象。整体结构稳固，安全性好
5.外包装采用木箱包装，结实牢固，运输方便</t>
  </si>
  <si>
    <t>板羽球</t>
  </si>
  <si>
    <t>材质：羽毛乳胶，长度10-12厘米，球重4-6g，高约14cm，球头高2cm，直径1.4cm，3根羽毛。</t>
  </si>
  <si>
    <t>板羽球拍</t>
  </si>
  <si>
    <t>球拍为木制，总长度320mm，宽度175mm，手柄长约110mm，宽27-35mm，质量≤80g。</t>
  </si>
  <si>
    <t>垒球</t>
  </si>
  <si>
    <t>圆周长200mm±10mm,质量80g±5g，1000mm高度自由落体落下，回弹高度应不小于300mm</t>
  </si>
  <si>
    <t>毽球</t>
  </si>
  <si>
    <t>1．毽子高12cm左右。2．毽垫直径36-40mm，底部为橡胶制弹性底垫。3．毽毛为四根经处理的鹅毛组成，毽毛色彩鲜艳，符合学生心理特点。</t>
  </si>
  <si>
    <t>装球车</t>
  </si>
  <si>
    <t>可装18个球，68*78*60cm，2*2cm方管，可折叠，带轮可移动。四角为直角，用于装篮球、排球、足球等球类物品，球车四角为圆角。</t>
  </si>
  <si>
    <t>辆</t>
  </si>
  <si>
    <t>棍</t>
  </si>
  <si>
    <t>木制品，长度1800mm，φ20-30mm，材质：白蜡杆。</t>
  </si>
  <si>
    <t>剑</t>
  </si>
  <si>
    <t>木制品，长92cm宽2.8cm，柄长17cm，宽3cm，有防滑布</t>
  </si>
  <si>
    <t>长80cm宽6cm，柄长14cm，宽3cm，有防滑布</t>
  </si>
  <si>
    <t>跳绳</t>
  </si>
  <si>
    <t>短跳绳，绳长度2600mm～2800mm，直径5mm.塑料手柄，带计数功能，手柄长度为100-120mm，直径18mm～28mm。绳材质为pvc不透明磨砂材料制成</t>
  </si>
  <si>
    <t>跳绳的绳和柄应采用无毒、环保、适宜的材料制成。绳长5000mm,直径φ8mm-φ9mm。柄长120mm～140mm,直径φ26mm-φ33mm（木质手柄）。</t>
  </si>
  <si>
    <t>拔河绳</t>
  </si>
  <si>
    <t>1．拔河绳应用麻绳多股绞合而成。2．绳长约30m，直径φ30mm；3．绳的两端结孔，绳的质地无霉变、腐朽、虫咬等缺陷。</t>
  </si>
  <si>
    <t>塑料圈(呼啦圈)</t>
  </si>
  <si>
    <t>1．钢制内管，外套泡沫，直径40mm。环保塑料制品。2．外径规格为800mm。</t>
  </si>
  <si>
    <t>小沙包</t>
  </si>
  <si>
    <t>尺寸：30*30*30mm帆布，重量常规约50-70克，180克左右。</t>
  </si>
  <si>
    <t>空竹</t>
  </si>
  <si>
    <t>PE材质，色彩鲜艳，带杆。</t>
  </si>
  <si>
    <t>铁环</t>
  </si>
  <si>
    <t>铁杆长60cm，直径3mm，手柄长9cm，直径15-20mm，圈外径37cm，直径3mm</t>
  </si>
  <si>
    <t>陀螺</t>
  </si>
  <si>
    <r>
      <rPr>
        <sz val="9"/>
        <rFont val="宋体"/>
        <charset val="134"/>
      </rPr>
      <t>材质为木质，陀螺底部带钢珠，配手持鞭</t>
    </r>
    <r>
      <rPr>
        <sz val="9"/>
        <color indexed="10"/>
        <rFont val="宋体"/>
        <charset val="134"/>
      </rPr>
      <t>。</t>
    </r>
  </si>
  <si>
    <t>软式飞盘</t>
  </si>
  <si>
    <t>采用硅胶制作,柔软易折叠。</t>
  </si>
  <si>
    <t>橡皮拉力带</t>
  </si>
  <si>
    <t>拉力带采用合成橡胶TPE制作，环保，无味，弹性好，强度高，不易断裂，不易老化</t>
  </si>
  <si>
    <t>木哑铃</t>
  </si>
  <si>
    <t>长18.5cm，握手长8cm，直径2cm，两头直径4cm，木质，红色，外表光滑，无毛刺，两只一副，无味环保，表面色彩艳丽，有利于激励学生兴趣。</t>
  </si>
  <si>
    <t>体育教学挂图</t>
  </si>
  <si>
    <t>适用于小学教学用，30幅，纸张尺寸：520*720mm。</t>
  </si>
  <si>
    <t>广播体操教学挂图</t>
  </si>
  <si>
    <t>适用于小学体操教学用，纸张尺寸：480*700mm。</t>
  </si>
  <si>
    <t>多媒体教学软件</t>
  </si>
  <si>
    <t>符合教学标准</t>
  </si>
  <si>
    <t>多媒体教学光盘</t>
  </si>
  <si>
    <t>图书、手册</t>
  </si>
  <si>
    <t>册</t>
  </si>
  <si>
    <t>汝南县其它学校其增补项目报价明细表</t>
  </si>
  <si>
    <t>款式图片</t>
  </si>
  <si>
    <t>规格</t>
  </si>
  <si>
    <t>课桌凳</t>
  </si>
  <si>
    <t>课桌：
625*435*（660-780）
课凳：
350*250*（380-440）</t>
  </si>
  <si>
    <t>1.桌面板材质采用全新环保ABS耐冲击塑料一级新料一体射出成型，耐冲击强度：必须承受10磅榔头重力锤击不得破损；表面得需有细纹咬花，不得有反射现象；桌面符合GB/T40169-2021《超高分子量聚乙烯(PE-UHMW)和高密度聚乙烯(PE-HD)模塑板材》、GB28481-2012《塑料家具中有害物质限量》标准要求，简支梁冲击≥10KJ/m²；重金属含量可溶性镉（Cd）、可溶性铬（Cr）、可溶性铅（Pb）、可溶性汞（Hg）均未检出；
2.桌面420mm*600mm*30mm±5mm靠胸前处有一内弧造型设计；面板上有笔槽及水杯槽设计，面板前侧及左右前侧有一体成型防滑凸条设计；
3.桌架：上升降管采用≥20mm*50mm*1.2mm的椭圆管；下立管为≥30mm*60mm*1.2mm的椭圆管；两腿间拉撑、托斗弯管采用≥20mm*40mm*1.2mm椭圆管；圆管符合GB/T3325-2017《金属家具通用技术条件》标准要求，金属件外观：管材无裂缝、叠缝，外漏管口端面应封闭；喷涂层无漏喷、锈蚀和脱色、掉色现象，涂层光滑均匀、色泽一致，无流挂、疙瘩皱皮、飞漆等缺陷；金属喷塑涂层理化性能：耐腐蚀100h内，溶液中样板上划道两侧3mm以外，应无鼓包产生；100h后，划道两侧3mm外，应无锈迹、剥落、起皱、变色和失光现象；附着力应不低于2级； 冲击强度应无剥落、裂皱、皱纹；
4.地脚采用≥30mm*60mm*1.2mm椭圆管,地脚套采用全新软塑料注塑成型，优质钢管插接螺丝调节升降结构，升降部位为中间套长度≥55mm隐藏式连接，升降顺滑，无卡顿、松旷等现象；课桌椅塑料脚套：符合GB28481-2012《塑料家具中有害物质限量》标准要求；重金属含量可溶性镉（Cd）≤0.6mg/kg、可溶性铬（Cr）≤0.6mg/kg、可溶性铅（Pb）≤6mg/kg、可溶性汞（Hg）≤0.06mg/kg；邻苯二甲酸酯（DBP、BBP、DEHP、DINP、DNOP、DIDP）≤0.1%；多环芳烃-苯并a芘≤1.0mg/kg；多环芳烃-16种多环芳烃（PAH）总量≤10mg/kg；
5.桌斗：采用环保PP塑料一级新料一体射出成型，不得采用回收料再生产;桌斗规格：外径尺寸610mm*420mm*150mm，内径尺寸450mm*370mm*140m;桌斗向后端倾斜1-2度之设计，可防止书本、文具向前滑落,槽缝功能是在擦洗底部时宜通风干燥;桌斗外侧凸台流
线设计，四角半圆弧设计不得有棱角；
6. 课桌整体规格为625mm×435 mm×（660-780）mm；
7. 所有金属部件均为二氧化碳气体保护焊焊接，管材和冲压件无裂缝、焊接无错位和结疤，焊接处无夹渣、气孔、焊瘤、焊丝头、咬边和飞溅，在接触人体和收藏物的部位光滑平整、无毛刺、无刃口棱角；表面经高温静电喷粉工艺处理，喷涂粉末符合GB/T3325-2017《金属家具通用技术条件》、HG/T2006-2006《热固性粉末涂料》；漆膜硬度≥H；光泽（60°）≥30；硬度（擦伤）≥H，杯突≥6mm；耐盐雾性500h划线处:单向锈蚀＜2.0mm，未划线区:无异常；重金属含量可溶性镉（Cd）≤0.5mg/kg、可溶性铬（Cr）≤0.5mg/kg、可溶性铅（Pb）≤6mg/kg、可溶性汞（Hg）≤0.06mg/kg；
8.方凳凳面材质采用采用全新环保PP塑料一级新料一体射出成型.外观平整，线条流畅，四角圆弧光滑无毛刺，材质环保耐用，易于清洗；凳面颜色可选色，尺寸为350 mm×250 mm ×30 mm.椅座：符合GB28481-2012《塑料家具中有害物质限量》、QB/T4071-2021《课桌椅》标准要求，塑料件理化性能耐老化性能170h（外观颜色变色评级）≥4级，有害物质限量重金属-可溶性铅、可溶性镉、可溶性铬、可溶性汞未检出，多溴联苯、多溴二苯醚、多环芳烃-苯并a芘≤1.0；多环芳烃-16种多环芳烃（PAH）总量未检出；
9.方凳:350mm*250mm*（380-440）mm,上升降管采用≥20mm*50mm*1.2mm的椭圆管；下立管为≥30mm*60mm*1.2mm的椭圆管；两腿间拉撑采用≥20mm*40mm*1.2mm椭圆管,托面撑采用≥20mm*20mm*1.0mm方管；
10.地脚采用≥30mm*60mm*1.2mm椭圆管,地脚套采用全新软塑料注塑成型，优质钢管插接螺丝调节升降结构，升降部位为中间套长度≥55mm隐藏式连接，升降顺滑，卡顿、松旷等现象；底脚：符合GB/T28481-2012《塑料家具中有害物质限量》标准要求，重金属含量可溶性镉（Cd）≤0.6mg/kg、可溶性铬（Cr）≤0.6mg/kg、可溶性铅（Pb）≤6mg/kg、可溶性汞（Hg）≤0.06mg/kg；
11.所有金属部件均为二氧化碳气体保护焊焊接，管材和冲压件无裂缝、焊接无错位和结疤，焊接处无夹渣、气孔、焊瘤、焊丝头、
咬边和飞溅，在接触人体和收藏物的部位光滑平整、无毛刺、无刃口棱角；课桌椅符合GB/T3325-2017《金属家具通用技术条件》、GB/T35607-2017《绿色产品评价家具》标准要求；金属件外观：管材、焊接件、冲压件、喷涂层符合国家检测标准要求；木制件表面贴面层理化性能：耐干热、耐湿热、耐污染性能≥5级；金属喷塑涂层理化性能：硬度≥2H，耐腐蚀100h内无气泡产生，附着力≥2级；重金属含量：可溶性镉（Cd）≤6mg/kg、可溶性铬（Cr）≤6mg/kg、可溶性铅（Pb）≤6 mg/kg、可溶性汞（Hg）≤6mg/kg；挥发性有机化合物：苯＜0.05μg/m³、甲苯＜0.1μg/m³、二甲苯＜0.1μg/m³、总挥发有机物（TVOC）＜0.5μg/m³；涂层可迁移元素：铅Pb、镉Cd、铬Cr、汞Hg、锑Sb、钡Ba、硒Se、砷AS≤8mg/kg;甲醛释放量≤0.05mg/m³。</t>
  </si>
  <si>
    <t>金铺初中=1500套
五小=1000套
县三中=3000套
实验小学=300套
县一中=500套</t>
  </si>
  <si>
    <t>午休课桌椅</t>
  </si>
  <si>
    <t>桌子：
600*400*750
椅子：
550*462*985</t>
  </si>
  <si>
    <t>1. 采用全新PP耐冲击塑料一体注塑成型，内嵌2颗六厘预埋螺。
2. 椅子头枕根据青少年头部曲线设计椅，保证午睡时头部得到完美支撑，能快速进入睡眠状态。
3. 靠背根据青少年脊椎曲线设计椅，保证背脊及两侧肌肉得到完美支撑，能有效降低疲劳。套入背架后锁入4颗自攻螺丝固定。背板及座板采用方形镂空透气孔设计，保持通风干爽，久靠舒适。
4. 钢架采用冷轧钢管焊接而成，钢管架焊接部位牢固，无脱焊、虚焊、焊 穿，焊缝均匀，无毛刺、锐棱、飞溅、裂纹等缺陷。</t>
  </si>
  <si>
    <t>汝师附小=1000套</t>
  </si>
  <si>
    <t>电风扇
（壁扇）</t>
  </si>
  <si>
    <t>直径450mm</t>
  </si>
  <si>
    <t>1、风量档位：三档调速
2、额定电压：220V
3、操作类型：机械式
4、交流频率：50Hz
5、额定功率：60W</t>
  </si>
  <si>
    <t>汝师附小=96台</t>
  </si>
  <si>
    <t>电路改造及布线</t>
  </si>
  <si>
    <t>在原有4平方的主线上再接1.5平方的双线及电源插座，每个教室6台，每台用线8至10米不等，此项报价含原材料及施工。</t>
  </si>
  <si>
    <t>学生机房
电脑
（台式电脑）</t>
  </si>
  <si>
    <t>23.8英寸的显示器</t>
  </si>
  <si>
    <t>机型：国产台式计算机
1、机箱≥13L，配置≥1 颗国产CPU，处理器采用板载设计，每颗 CPU 物理 核心数≥ 8 核，线程数量≥8 ,每 颗 CPU 主 频 ≥ 2.7GHz，每颗 CPU 三级缓存≥8MB；
2、内存：容量≥8GB；频率≥2666Mhz；
3、硬盘： ≥512G M.2 NVme SSD；
4、网卡：≥1个 LAN 1000M；
5、显卡：独立显卡，显存≥2GB；
6、电源：功率≤180W ，单路电源，电源通过80PLUS认证，提供证明或出货电源铭牌照片；
7、声卡：集成5.1声道声卡；
8、接口： 前置USB3.0接口≥4个，采用可抽拉式防尘盖板设计；后置USB3.0接口≥2个， USB2.0≥2个；
9、机箱尺寸≥18L；自带顶置提手,整机支持免工具拆卸；
10、整机通过CCC认证、节能认证、环境认证；噪声声功率集≤1.84Bel(A),噪声声压级≤11.65dB（A）； 
11、显示器：≥同品牌23.8英寸的显示器，VGA HDMI 双接口，标配HDMI线缆，分辨率不低于1920*1080；
12、服务资质：原厂3年整机保修，3年上门服务，整机交付时包含原厂门到桌安装服务；
13、系统恢复功能：整机出厂标配BIOS级备份恢复功能；在OS无法运行，所在分区被破坏的情况下，通过BIOS仍能启动恢复功能实现OS恢复；可按需恢复到用户的任意备份点；
14、端口安全：整机配置BIOS级USB屏蔽功能，USB支持BIOS下全部接口一键开关、全部接口一键只读、前后置USB口分组开关、前后置USB口分组只读、USB口逐个开关、USB口逐个只读；</t>
  </si>
  <si>
    <r>
      <rPr>
        <sz val="11"/>
        <color theme="1"/>
        <rFont val="宋体"/>
        <charset val="134"/>
        <scheme val="minor"/>
      </rPr>
      <t xml:space="preserve">五小学生机房用=50台
王岗二中教师用=30台
实验小学=20台
县一中=16台
</t>
    </r>
    <r>
      <rPr>
        <sz val="11"/>
        <color rgb="FFFF0000"/>
        <rFont val="宋体"/>
        <charset val="134"/>
        <scheme val="minor"/>
      </rPr>
      <t>韩庄初中=20台</t>
    </r>
  </si>
  <si>
    <t xml:space="preserve">
笔记本电脑</t>
  </si>
  <si>
    <t>屏幕尺寸≤14寸</t>
  </si>
  <si>
    <t xml:space="preserve">机型：国产便携式计算机
1、处理器：≥1颗国产兆芯处理器；核数≥8核；主频≥2.7Ghz；
2、内存：容量≥16GB 频率≥2666Mhz,支持双内存插槽；
3、硬盘： ≥512 GB M.2 NVME SSD；
4、无线通信：≥1个WIFI6无线网卡；≥1个蓝牙5.0模块；
5、显卡：集成显卡；支持4K视频播放；
6、显示屏：屏幕尺寸≤14寸，分辨率最高支持≥2240*1400，屏占比≥91%，支持≥180度开合；支持100% sRGB高色域；
7、电源：采用最新Type-C规格接口供电；电池容量≥61WH；
8、声卡：集成声卡；
9、摄像头：≥720P分辨率；支持物理遮挡；
10、左侧接口：Type-C≥2，支持数据传输、充电、转接RJ45功能；HDMI接口≥1；右侧接口：USB3.0≥1、耳机/麦克风二合一接口≥1；
11轻便化设计：重量≤1.29KG（不含包装）；厚度≤14.6mm；
12、键盘：智能光感背光键盘，两段回弹功能；
13安全识别：整机标配指纹模块≥1；
14、产品认证：整机通过3C、节能认证，并提供对应证书复印件证明； 
</t>
  </si>
  <si>
    <t>县四中</t>
  </si>
  <si>
    <t>床板</t>
  </si>
  <si>
    <t>1800*820*12</t>
  </si>
  <si>
    <t>多层板床铺板</t>
  </si>
  <si>
    <t>王岗二中=60块</t>
  </si>
  <si>
    <t>智能教学
一体机</t>
  </si>
  <si>
    <t>同刘屯学校教室
（智能教学一体机）</t>
  </si>
  <si>
    <t>同刘屯学校教室（智能教学一体机）</t>
  </si>
  <si>
    <r>
      <rPr>
        <sz val="11"/>
        <color theme="1"/>
        <rFont val="宋体"/>
        <charset val="134"/>
        <scheme val="minor"/>
      </rPr>
      <t xml:space="preserve">汝师附小=22套
张楼中心校=13套
三桥中心校=10套
老君庙中心小学=10套
常兴中心小学=10套
留盆中心小学=10套
实验小学=10套
韩庄中心小学=10套
付楼小学=8套
</t>
    </r>
    <r>
      <rPr>
        <sz val="11"/>
        <rFont val="宋体"/>
        <charset val="134"/>
        <scheme val="minor"/>
      </rPr>
      <t>县三中=5套
常兴二中=3套
大冀小学=8套
罗店初中=10套</t>
    </r>
  </si>
  <si>
    <t>办公桌</t>
  </si>
  <si>
    <t>1400*700*750</t>
  </si>
  <si>
    <t>汝师附小=30张
县三中 =150张
实验小学=20张
韩庄中心小学=20张
付楼小学=10张</t>
  </si>
  <si>
    <t>常规</t>
  </si>
  <si>
    <t>汝师附小=30把
县三中 =150把
实验小学=20把
韩庄中心小学=20把
付楼小学=10把</t>
  </si>
  <si>
    <t>学生餐桌</t>
  </si>
  <si>
    <t>1200*700*760</t>
  </si>
  <si>
    <t>201不锈钢餐桌，标厚1.05mm，激光焊接工艺，桌面圆角打磨，配防滑脚垫。</t>
  </si>
  <si>
    <t>三门闸七小=200张
官庄中心小学=70张</t>
  </si>
  <si>
    <t>学生餐椅</t>
  </si>
  <si>
    <r>
      <rPr>
        <sz val="14"/>
        <color theme="1"/>
        <rFont val="宋体"/>
        <charset val="134"/>
        <scheme val="minor"/>
      </rPr>
      <t>∅</t>
    </r>
    <r>
      <rPr>
        <sz val="11"/>
        <color theme="1"/>
        <rFont val="宋体"/>
        <charset val="134"/>
        <scheme val="minor"/>
      </rPr>
      <t>300*420</t>
    </r>
  </si>
  <si>
    <t>无缝圆管激光焊接工艺，凳面ABS注塑，配防滑脚垫。</t>
  </si>
  <si>
    <t>三门闸七小=800把
官庄中心小学=280把</t>
  </si>
  <si>
    <t>空调
（72挂机）</t>
  </si>
  <si>
    <t>3匹挂机</t>
  </si>
  <si>
    <t>1、规格：3匹挂机；
2、定频/变频:变频；
3、能效等级:1；
4、制冷量(W):≥7300；
5、制热量(W):≥9000；
6、额定电压/频率：220V～/50Hz。</t>
  </si>
  <si>
    <t>常兴二中=22台
韩庄初中=10台</t>
  </si>
  <si>
    <t>饮水机</t>
  </si>
  <si>
    <t>35L一开五温</t>
  </si>
  <si>
    <t>1:水胆容量：35L
2：额定功率：6KW
3:电源电压：380V3+N-50Hz
4:供应水量：开水60L/H;温水350L/H
5:外形尺寸：1860*450*1110mm
6：出水龙头：一开水五温水
7：使用人数：约200人
8：过滤系统：可内置PP棉+颗粒碳+压缩碳或五星RO反渗透+11G桶</t>
  </si>
  <si>
    <t>常兴二中=3台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</si>
</sst>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_ "/>
    <numFmt numFmtId="178" formatCode="[DBNum2][$RMB]General;[Red][DBNum2][$RMB]General"/>
    <numFmt numFmtId="179" formatCode="0.00_ "/>
  </numFmts>
  <fonts count="67">
    <font>
      <sz val="11"/>
      <color theme="1"/>
      <name val="宋体"/>
      <charset val="134"/>
      <scheme val="minor"/>
    </font>
    <font>
      <b/>
      <sz val="14"/>
      <color theme="1"/>
      <name val="宋体"/>
      <charset val="134"/>
      <scheme val="minor"/>
    </font>
    <font>
      <b/>
      <sz val="11"/>
      <color theme="1"/>
      <name val="宋体"/>
      <charset val="134"/>
      <scheme val="minor"/>
    </font>
    <font>
      <sz val="9"/>
      <color theme="1"/>
      <name val="宋体"/>
      <charset val="134"/>
    </font>
    <font>
      <sz val="10"/>
      <color theme="1"/>
      <name val="宋体"/>
      <charset val="134"/>
      <scheme val="minor"/>
    </font>
    <font>
      <sz val="9"/>
      <color theme="1"/>
      <name val="宋体"/>
      <charset val="134"/>
      <scheme val="minor"/>
    </font>
    <font>
      <sz val="10"/>
      <name val="宋体"/>
      <charset val="134"/>
    </font>
    <font>
      <sz val="9"/>
      <name val="宋体"/>
      <charset val="134"/>
      <scheme val="minor"/>
    </font>
    <font>
      <sz val="11"/>
      <name val="宋体"/>
      <charset val="134"/>
    </font>
    <font>
      <sz val="9"/>
      <name val="宋体"/>
      <charset val="134"/>
    </font>
    <font>
      <sz val="11"/>
      <color rgb="FFFF0000"/>
      <name val="宋体"/>
      <charset val="134"/>
      <scheme val="minor"/>
    </font>
    <font>
      <sz val="14"/>
      <color theme="1"/>
      <name val="宋体"/>
      <charset val="134"/>
      <scheme val="minor"/>
    </font>
    <font>
      <sz val="8"/>
      <color theme="1"/>
      <name val="宋体"/>
      <charset val="134"/>
    </font>
    <font>
      <b/>
      <sz val="14"/>
      <name val="宋体"/>
      <charset val="134"/>
    </font>
    <font>
      <b/>
      <sz val="9"/>
      <name val="宋体"/>
      <charset val="134"/>
    </font>
    <font>
      <b/>
      <sz val="12"/>
      <name val="宋体"/>
      <charset val="134"/>
    </font>
    <font>
      <b/>
      <sz val="11"/>
      <name val="宋体"/>
      <charset val="134"/>
    </font>
    <font>
      <b/>
      <sz val="12"/>
      <color theme="1"/>
      <name val="宋体"/>
      <charset val="134"/>
    </font>
    <font>
      <sz val="11"/>
      <color theme="1"/>
      <name val="微软雅黑"/>
      <charset val="134"/>
    </font>
    <font>
      <b/>
      <sz val="14"/>
      <color theme="1"/>
      <name val="微软雅黑"/>
      <charset val="134"/>
    </font>
    <font>
      <b/>
      <sz val="11"/>
      <color theme="1"/>
      <name val="微软雅黑"/>
      <charset val="134"/>
    </font>
    <font>
      <sz val="9"/>
      <color theme="1"/>
      <name val="微软雅黑"/>
      <charset val="134"/>
    </font>
    <font>
      <sz val="11"/>
      <color theme="1"/>
      <name val="Tahoma"/>
      <charset val="134"/>
    </font>
    <font>
      <sz val="10"/>
      <color theme="1"/>
      <name val="微软雅黑"/>
      <charset val="134"/>
    </font>
    <font>
      <sz val="12"/>
      <color theme="1"/>
      <name val="微软雅黑"/>
      <charset val="134"/>
    </font>
    <font>
      <b/>
      <sz val="9"/>
      <color theme="1"/>
      <name val="微软雅黑"/>
      <charset val="134"/>
    </font>
    <font>
      <sz val="10"/>
      <color theme="1"/>
      <name val="宋体"/>
      <charset val="134"/>
    </font>
    <font>
      <b/>
      <sz val="10"/>
      <color theme="1"/>
      <name val="宋体"/>
      <charset val="134"/>
    </font>
    <font>
      <b/>
      <sz val="10"/>
      <name val="宋体"/>
      <charset val="134"/>
    </font>
    <font>
      <b/>
      <sz val="10"/>
      <color theme="1"/>
      <name val="宋体"/>
      <charset val="134"/>
      <scheme val="minor"/>
    </font>
    <font>
      <b/>
      <sz val="14"/>
      <color theme="1"/>
      <name val="华文细黑"/>
      <charset val="134"/>
    </font>
    <font>
      <b/>
      <sz val="11"/>
      <name val="微软雅黑"/>
      <charset val="134"/>
    </font>
    <font>
      <sz val="9"/>
      <name val="微软雅黑"/>
      <charset val="134"/>
    </font>
    <font>
      <b/>
      <sz val="20"/>
      <name val="宋体"/>
      <charset val="134"/>
    </font>
    <font>
      <sz val="20"/>
      <name val="宋体"/>
      <charset val="134"/>
    </font>
    <font>
      <b/>
      <sz val="10"/>
      <color theme="1"/>
      <name val="微软雅黑"/>
      <charset val="134"/>
    </font>
    <font>
      <b/>
      <sz val="16"/>
      <color theme="1"/>
      <name val="微软雅黑"/>
      <charset val="134"/>
    </font>
    <font>
      <b/>
      <sz val="12"/>
      <color theme="1"/>
      <name val="微软雅黑"/>
      <charset val="134"/>
    </font>
    <font>
      <sz val="10"/>
      <color rgb="FF000000"/>
      <name val="宋体"/>
      <charset val="134"/>
    </font>
    <font>
      <b/>
      <sz val="10"/>
      <color rgb="FF000000"/>
      <name val="宋体"/>
      <charset val="134"/>
    </font>
    <font>
      <b/>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name val="宋体"/>
      <charset val="134"/>
    </font>
    <font>
      <sz val="11"/>
      <color indexed="8"/>
      <name val="宋体"/>
      <charset val="134"/>
    </font>
    <font>
      <sz val="15"/>
      <color indexed="8"/>
      <name val="Times"/>
      <charset val="134"/>
    </font>
    <font>
      <sz val="9"/>
      <name val="Times New Roman"/>
      <charset val="134"/>
    </font>
    <font>
      <sz val="9"/>
      <color indexed="10"/>
      <name val="宋体"/>
      <charset val="134"/>
    </font>
    <font>
      <sz val="11"/>
      <name val="宋体"/>
      <charset val="134"/>
      <scheme val="minor"/>
    </font>
  </fonts>
  <fills count="37">
    <fill>
      <patternFill patternType="none"/>
    </fill>
    <fill>
      <patternFill patternType="gray125"/>
    </fill>
    <fill>
      <patternFill patternType="solid">
        <fgColor theme="0"/>
        <bgColor indexed="64"/>
      </patternFill>
    </fill>
    <fill>
      <patternFill patternType="solid">
        <fgColor theme="0"/>
        <bgColor indexed="1"/>
      </patternFill>
    </fill>
    <fill>
      <patternFill patternType="solid">
        <fgColor indexed="9"/>
        <bgColor indexed="1"/>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6" borderId="13"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4" applyNumberFormat="0" applyFill="0" applyAlignment="0" applyProtection="0">
      <alignment vertical="center"/>
    </xf>
    <xf numFmtId="0" fontId="47" fillId="0" borderId="14" applyNumberFormat="0" applyFill="0" applyAlignment="0" applyProtection="0">
      <alignment vertical="center"/>
    </xf>
    <xf numFmtId="0" fontId="48" fillId="0" borderId="15" applyNumberFormat="0" applyFill="0" applyAlignment="0" applyProtection="0">
      <alignment vertical="center"/>
    </xf>
    <xf numFmtId="0" fontId="48" fillId="0" borderId="0" applyNumberFormat="0" applyFill="0" applyBorder="0" applyAlignment="0" applyProtection="0">
      <alignment vertical="center"/>
    </xf>
    <xf numFmtId="0" fontId="49" fillId="7" borderId="16" applyNumberFormat="0" applyAlignment="0" applyProtection="0">
      <alignment vertical="center"/>
    </xf>
    <xf numFmtId="0" fontId="50" fillId="8" borderId="17" applyNumberFormat="0" applyAlignment="0" applyProtection="0">
      <alignment vertical="center"/>
    </xf>
    <xf numFmtId="0" fontId="51" fillId="8" borderId="16" applyNumberFormat="0" applyAlignment="0" applyProtection="0">
      <alignment vertical="center"/>
    </xf>
    <xf numFmtId="0" fontId="52" fillId="9" borderId="18" applyNumberFormat="0" applyAlignment="0" applyProtection="0">
      <alignment vertical="center"/>
    </xf>
    <xf numFmtId="0" fontId="53" fillId="0" borderId="19" applyNumberFormat="0" applyFill="0" applyAlignment="0" applyProtection="0">
      <alignment vertical="center"/>
    </xf>
    <xf numFmtId="0" fontId="54" fillId="0" borderId="20" applyNumberFormat="0" applyFill="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9" fillId="34" borderId="0" applyNumberFormat="0" applyBorder="0" applyAlignment="0" applyProtection="0">
      <alignment vertical="center"/>
    </xf>
    <xf numFmtId="0" fontId="59" fillId="35" borderId="0" applyNumberFormat="0" applyBorder="0" applyAlignment="0" applyProtection="0">
      <alignment vertical="center"/>
    </xf>
    <xf numFmtId="0" fontId="58" fillId="36" borderId="0" applyNumberFormat="0" applyBorder="0" applyAlignment="0" applyProtection="0">
      <alignment vertical="center"/>
    </xf>
    <xf numFmtId="0" fontId="5" fillId="0" borderId="0"/>
    <xf numFmtId="0" fontId="22" fillId="0" borderId="0"/>
    <xf numFmtId="0" fontId="0" fillId="0" borderId="0">
      <alignment vertical="center"/>
    </xf>
    <xf numFmtId="0" fontId="0" fillId="0" borderId="0"/>
    <xf numFmtId="0" fontId="60" fillId="0" borderId="0">
      <alignment vertical="center"/>
    </xf>
    <xf numFmtId="0" fontId="61" fillId="0" borderId="0"/>
    <xf numFmtId="0" fontId="61" fillId="0" borderId="0"/>
    <xf numFmtId="0" fontId="61" fillId="0" borderId="0"/>
    <xf numFmtId="0" fontId="62" fillId="0" borderId="0">
      <alignment vertical="center"/>
    </xf>
    <xf numFmtId="0" fontId="62" fillId="0" borderId="0">
      <alignment vertical="center"/>
    </xf>
    <xf numFmtId="0" fontId="62" fillId="0" borderId="0">
      <alignment vertical="center"/>
    </xf>
    <xf numFmtId="176" fontId="0" fillId="0" borderId="0"/>
    <xf numFmtId="176" fontId="62" fillId="0" borderId="0">
      <alignment vertical="center"/>
    </xf>
    <xf numFmtId="176" fontId="61" fillId="0" borderId="0">
      <alignment vertical="center"/>
    </xf>
    <xf numFmtId="0" fontId="61" fillId="0" borderId="0">
      <alignment vertical="center"/>
    </xf>
    <xf numFmtId="0" fontId="63" fillId="0" borderId="0" applyNumberFormat="0" applyFill="0" applyBorder="0" applyProtection="0">
      <alignment vertical="top" wrapText="1"/>
    </xf>
    <xf numFmtId="0" fontId="61" fillId="0" borderId="0"/>
    <xf numFmtId="0" fontId="61" fillId="0" borderId="0"/>
  </cellStyleXfs>
  <cellXfs count="265">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49"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0" fillId="0" borderId="1" xfId="0" applyFill="1" applyBorder="1" applyAlignment="1">
      <alignment horizontal="left"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4" fillId="0" borderId="4" xfId="0" applyNumberFormat="1" applyFont="1" applyFill="1" applyBorder="1" applyAlignment="1">
      <alignment horizontal="left" vertical="center" wrapText="1"/>
    </xf>
    <xf numFmtId="0" fontId="0" fillId="0" borderId="5" xfId="0" applyFill="1" applyBorder="1" applyAlignment="1">
      <alignment horizontal="center" vertical="center"/>
    </xf>
    <xf numFmtId="0" fontId="0" fillId="0" borderId="2" xfId="0" applyFill="1" applyBorder="1" applyAlignment="1">
      <alignment horizontal="left" vertical="center"/>
    </xf>
    <xf numFmtId="0" fontId="0" fillId="0" borderId="4" xfId="0" applyFill="1" applyBorder="1" applyAlignment="1">
      <alignment horizontal="center" vertical="center"/>
    </xf>
    <xf numFmtId="0" fontId="0" fillId="0" borderId="4" xfId="0" applyFill="1" applyBorder="1" applyAlignment="1">
      <alignment horizontal="center" vertical="center" wrapText="1"/>
    </xf>
    <xf numFmtId="0" fontId="5" fillId="0" borderId="4" xfId="0" applyNumberFormat="1" applyFont="1" applyFill="1" applyBorder="1" applyAlignment="1">
      <alignment horizontal="left" vertical="center" wrapText="1"/>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0" borderId="4" xfId="0" applyFill="1" applyBorder="1" applyAlignment="1">
      <alignment horizontal="left" vertical="center"/>
    </xf>
    <xf numFmtId="0" fontId="5" fillId="0" borderId="4" xfId="0" applyFont="1" applyFill="1" applyBorder="1" applyAlignment="1">
      <alignment vertical="center"/>
    </xf>
    <xf numFmtId="0" fontId="6" fillId="0" borderId="6" xfId="49" applyFont="1" applyFill="1" applyBorder="1" applyAlignment="1">
      <alignment horizontal="left" vertical="center" wrapText="1"/>
    </xf>
    <xf numFmtId="0" fontId="7" fillId="0" borderId="6" xfId="49" applyFont="1" applyFill="1" applyBorder="1" applyAlignment="1">
      <alignment horizontal="left" vertical="center" wrapText="1"/>
    </xf>
    <xf numFmtId="0" fontId="0" fillId="0" borderId="1" xfId="0" applyFont="1" applyFill="1" applyBorder="1" applyAlignment="1">
      <alignment horizontal="center" vertical="center" wrapText="1"/>
    </xf>
    <xf numFmtId="177" fontId="8" fillId="0" borderId="7" xfId="49" applyNumberFormat="1" applyFont="1" applyFill="1" applyBorder="1" applyAlignment="1">
      <alignment horizontal="center" vertical="center" wrapText="1"/>
    </xf>
    <xf numFmtId="0" fontId="5" fillId="0" borderId="2" xfId="0" applyFont="1" applyFill="1" applyBorder="1" applyAlignment="1">
      <alignment vertical="center"/>
    </xf>
    <xf numFmtId="0" fontId="9" fillId="0" borderId="8" xfId="49" applyFont="1" applyFill="1" applyBorder="1" applyAlignment="1">
      <alignment horizontal="left" vertical="center" wrapText="1"/>
    </xf>
    <xf numFmtId="0" fontId="7" fillId="0" borderId="1" xfId="49" applyFont="1" applyFill="1" applyBorder="1" applyAlignment="1">
      <alignment horizontal="left" vertical="center" wrapText="1"/>
    </xf>
    <xf numFmtId="0" fontId="0" fillId="0" borderId="1" xfId="0"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xf>
    <xf numFmtId="0" fontId="10" fillId="0" borderId="1" xfId="0" applyFont="1" applyFill="1" applyBorder="1" applyAlignmen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1" xfId="49"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Border="1" applyAlignment="1">
      <alignment horizontal="center" vertical="center" wrapText="1"/>
    </xf>
    <xf numFmtId="0" fontId="3" fillId="3" borderId="1" xfId="49" applyFont="1" applyFill="1" applyBorder="1" applyAlignment="1">
      <alignment horizontal="left" vertical="center" wrapText="1"/>
    </xf>
    <xf numFmtId="0" fontId="5" fillId="3" borderId="1" xfId="49" applyFont="1" applyFill="1" applyBorder="1" applyAlignment="1">
      <alignment horizontal="left" vertical="center" wrapText="1"/>
    </xf>
    <xf numFmtId="0" fontId="12" fillId="3" borderId="5" xfId="49" applyFont="1" applyFill="1" applyBorder="1" applyAlignment="1">
      <alignment horizontal="left" vertical="center" wrapText="1"/>
    </xf>
    <xf numFmtId="0" fontId="0" fillId="0" borderId="0" xfId="0" applyFill="1" applyAlignment="1">
      <alignment horizontal="left" vertical="center" wrapText="1"/>
    </xf>
    <xf numFmtId="0" fontId="8" fillId="0" borderId="0" xfId="0" applyFont="1" applyFill="1" applyAlignment="1"/>
    <xf numFmtId="0" fontId="9" fillId="0" borderId="0" xfId="0" applyFont="1" applyFill="1" applyAlignment="1"/>
    <xf numFmtId="0" fontId="13" fillId="0" borderId="9" xfId="0" applyFont="1" applyFill="1" applyBorder="1" applyAlignment="1">
      <alignment horizontal="center"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6" fillId="0" borderId="1" xfId="0" applyFont="1" applyFill="1" applyBorder="1" applyAlignment="1"/>
    <xf numFmtId="0" fontId="8" fillId="0" borderId="1" xfId="0" applyFont="1" applyFill="1" applyBorder="1" applyAlignment="1"/>
    <xf numFmtId="0" fontId="9" fillId="0" borderId="1" xfId="0" applyFont="1" applyFill="1" applyBorder="1" applyAlignment="1">
      <alignment horizontal="left" vertical="center" wrapText="1"/>
    </xf>
    <xf numFmtId="0" fontId="6" fillId="0" borderId="1" xfId="0" applyFont="1" applyFill="1" applyBorder="1" applyAlignment="1">
      <alignment horizontal="center"/>
    </xf>
    <xf numFmtId="0" fontId="0" fillId="0" borderId="1" xfId="0" applyFont="1" applyFill="1" applyBorder="1" applyAlignment="1"/>
    <xf numFmtId="0" fontId="6" fillId="0" borderId="2" xfId="0" applyFont="1" applyFill="1" applyBorder="1" applyAlignment="1">
      <alignment horizontal="center"/>
    </xf>
    <xf numFmtId="0" fontId="6" fillId="0" borderId="4" xfId="0" applyFont="1" applyFill="1" applyBorder="1" applyAlignment="1">
      <alignment horizontal="center"/>
    </xf>
    <xf numFmtId="0" fontId="9" fillId="0" borderId="1" xfId="0" applyFont="1" applyFill="1" applyBorder="1" applyAlignment="1">
      <alignment wrapText="1"/>
    </xf>
    <xf numFmtId="0" fontId="6" fillId="0" borderId="1" xfId="0" applyFont="1" applyFill="1" applyBorder="1" applyAlignment="1">
      <alignment horizontal="center" vertical="center"/>
    </xf>
    <xf numFmtId="0" fontId="18" fillId="0" borderId="0" xfId="0" applyFont="1" applyFill="1" applyAlignment="1"/>
    <xf numFmtId="0" fontId="18" fillId="0" borderId="0" xfId="0" applyFont="1" applyFill="1" applyAlignment="1">
      <alignment wrapText="1"/>
    </xf>
    <xf numFmtId="0" fontId="18" fillId="0" borderId="0" xfId="0" applyFont="1" applyFill="1" applyAlignment="1">
      <alignment horizontal="center"/>
    </xf>
    <xf numFmtId="0" fontId="18" fillId="0" borderId="0" xfId="0" applyFont="1" applyAlignment="1"/>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64" applyFont="1" applyFill="1" applyBorder="1" applyAlignment="1">
      <alignment horizontal="center" vertical="center" wrapText="1"/>
    </xf>
    <xf numFmtId="0" fontId="21" fillId="0" borderId="1" xfId="64"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1" fillId="0" borderId="1" xfId="65" applyFont="1" applyFill="1" applyBorder="1" applyAlignment="1">
      <alignment horizontal="center" vertical="center" wrapText="1"/>
    </xf>
    <xf numFmtId="0" fontId="22" fillId="0" borderId="0" xfId="50"/>
    <xf numFmtId="0" fontId="22" fillId="0" borderId="0" xfId="50" applyAlignment="1">
      <alignment horizontal="center"/>
    </xf>
    <xf numFmtId="0" fontId="22" fillId="0" borderId="0" xfId="50" applyAlignment="1">
      <alignment horizontal="center" wrapText="1"/>
    </xf>
    <xf numFmtId="0" fontId="22" fillId="0" borderId="0" xfId="50" applyAlignment="1">
      <alignment horizontal="left"/>
    </xf>
    <xf numFmtId="0" fontId="19" fillId="0" borderId="0" xfId="50" applyFont="1" applyAlignment="1">
      <alignment horizontal="center"/>
    </xf>
    <xf numFmtId="0" fontId="19" fillId="0" borderId="0" xfId="50" applyFont="1" applyAlignment="1">
      <alignment horizontal="left"/>
    </xf>
    <xf numFmtId="0" fontId="20" fillId="0" borderId="1" xfId="50" applyFont="1" applyBorder="1" applyAlignment="1">
      <alignment horizontal="center" vertical="center"/>
    </xf>
    <xf numFmtId="0" fontId="20" fillId="0" borderId="1" xfId="50" applyFont="1" applyBorder="1" applyAlignment="1">
      <alignment horizontal="center" vertical="center" wrapText="1"/>
    </xf>
    <xf numFmtId="0" fontId="21" fillId="0" borderId="1" xfId="50" applyFont="1" applyBorder="1" applyAlignment="1">
      <alignment horizontal="center" vertical="center"/>
    </xf>
    <xf numFmtId="0" fontId="21" fillId="0" borderId="1" xfId="50" applyFont="1" applyBorder="1" applyAlignment="1">
      <alignment horizontal="center" vertical="center" wrapText="1"/>
    </xf>
    <xf numFmtId="0" fontId="21" fillId="0" borderId="10" xfId="50" applyFont="1" applyBorder="1" applyAlignment="1">
      <alignment vertical="center" wrapText="1"/>
    </xf>
    <xf numFmtId="0" fontId="21" fillId="0" borderId="4" xfId="50" applyFont="1" applyBorder="1" applyAlignment="1">
      <alignment horizontal="center" vertical="center"/>
    </xf>
    <xf numFmtId="0" fontId="21" fillId="0" borderId="4" xfId="50" applyFont="1" applyBorder="1" applyAlignment="1">
      <alignment horizontal="center" vertical="center" wrapText="1"/>
    </xf>
    <xf numFmtId="0" fontId="21" fillId="0" borderId="0" xfId="50" applyFont="1" applyAlignment="1">
      <alignment horizontal="left" wrapText="1"/>
    </xf>
    <xf numFmtId="0" fontId="21" fillId="0" borderId="1" xfId="50" applyFont="1" applyBorder="1"/>
    <xf numFmtId="0" fontId="21" fillId="0" borderId="4" xfId="50" applyFont="1" applyBorder="1" applyAlignment="1">
      <alignment horizontal="center"/>
    </xf>
    <xf numFmtId="0" fontId="21" fillId="0" borderId="10" xfId="50" applyFont="1" applyBorder="1" applyAlignment="1">
      <alignment horizontal="left" vertical="center" wrapText="1"/>
    </xf>
    <xf numFmtId="0" fontId="18" fillId="0" borderId="0" xfId="51" applyFont="1" applyAlignment="1"/>
    <xf numFmtId="0" fontId="19" fillId="0" borderId="9" xfId="51" applyFont="1" applyBorder="1" applyAlignment="1">
      <alignment horizontal="center" vertical="center" wrapText="1"/>
    </xf>
    <xf numFmtId="0" fontId="19" fillId="0" borderId="0" xfId="51" applyFont="1" applyAlignment="1">
      <alignment horizontal="center" vertical="center" wrapText="1"/>
    </xf>
    <xf numFmtId="0" fontId="20" fillId="0" borderId="1" xfId="51" applyFont="1" applyBorder="1" applyAlignment="1">
      <alignment horizontal="center" vertical="center" wrapText="1"/>
    </xf>
    <xf numFmtId="0" fontId="21" fillId="0" borderId="1" xfId="51" applyFont="1" applyBorder="1" applyAlignment="1">
      <alignment horizontal="center" vertical="center" wrapText="1"/>
    </xf>
    <xf numFmtId="176" fontId="21" fillId="0" borderId="1" xfId="60" applyFont="1" applyBorder="1" applyAlignment="1">
      <alignment horizontal="justify" vertical="center" wrapText="1"/>
    </xf>
    <xf numFmtId="0" fontId="21" fillId="0" borderId="1" xfId="51" applyFont="1" applyBorder="1" applyAlignment="1">
      <alignment vertical="center" wrapText="1"/>
    </xf>
    <xf numFmtId="0" fontId="21" fillId="0" borderId="1" xfId="51" applyFont="1" applyBorder="1" applyAlignment="1">
      <alignment horizontal="center" vertical="center"/>
    </xf>
    <xf numFmtId="0" fontId="21" fillId="0" borderId="1" xfId="51" applyFont="1" applyBorder="1" applyAlignment="1">
      <alignment horizontal="left" vertical="center" wrapText="1"/>
    </xf>
    <xf numFmtId="0" fontId="21" fillId="0" borderId="1" xfId="51" applyFont="1" applyFill="1" applyBorder="1" applyAlignment="1">
      <alignment horizontal="center" vertical="center" wrapText="1"/>
    </xf>
    <xf numFmtId="0" fontId="21" fillId="0" borderId="1" xfId="51" applyFont="1" applyFill="1" applyBorder="1" applyAlignment="1">
      <alignment horizontal="left" vertical="center" wrapText="1"/>
    </xf>
    <xf numFmtId="0" fontId="3" fillId="0" borderId="2" xfId="49" applyFont="1" applyFill="1" applyBorder="1" applyAlignment="1">
      <alignment horizontal="center" vertical="center" wrapText="1"/>
    </xf>
    <xf numFmtId="0" fontId="18" fillId="0" borderId="0" xfId="51" applyFont="1" applyAlignment="1">
      <alignment horizontal="left" vertical="center" wrapText="1"/>
    </xf>
    <xf numFmtId="0" fontId="3" fillId="0" borderId="4" xfId="49" applyFont="1" applyFill="1" applyBorder="1" applyAlignment="1">
      <alignment horizontal="center" vertical="center" wrapText="1"/>
    </xf>
    <xf numFmtId="0" fontId="21" fillId="0" borderId="4" xfId="51" applyFont="1" applyBorder="1" applyAlignment="1">
      <alignment horizontal="center" vertical="center" wrapText="1"/>
    </xf>
    <xf numFmtId="178" fontId="21" fillId="0" borderId="4" xfId="51" applyNumberFormat="1" applyFont="1" applyBorder="1" applyAlignment="1">
      <alignment horizontal="left" vertical="center" wrapText="1"/>
    </xf>
    <xf numFmtId="0" fontId="23" fillId="0" borderId="1" xfId="51" applyFont="1" applyBorder="1" applyAlignment="1">
      <alignment horizontal="center" vertical="center" wrapText="1"/>
    </xf>
    <xf numFmtId="0" fontId="21" fillId="0" borderId="1" xfId="0" applyFont="1" applyFill="1" applyBorder="1" applyAlignment="1">
      <alignment vertical="center" wrapText="1"/>
    </xf>
    <xf numFmtId="0" fontId="18" fillId="0" borderId="0" xfId="60" applyNumberFormat="1" applyFont="1" applyAlignment="1">
      <alignment vertical="center"/>
    </xf>
    <xf numFmtId="0" fontId="24" fillId="0" borderId="0" xfId="60" applyNumberFormat="1" applyFont="1" applyAlignment="1">
      <alignment vertical="center"/>
    </xf>
    <xf numFmtId="0" fontId="23" fillId="0" borderId="0" xfId="60" applyNumberFormat="1" applyFont="1" applyAlignment="1">
      <alignment vertical="center"/>
    </xf>
    <xf numFmtId="0" fontId="18" fillId="0" borderId="0" xfId="60" applyNumberFormat="1" applyFont="1" applyAlignment="1">
      <alignment horizontal="left" vertical="center" wrapText="1"/>
    </xf>
    <xf numFmtId="0" fontId="21" fillId="0" borderId="0" xfId="60" applyNumberFormat="1" applyFont="1" applyAlignment="1">
      <alignment horizontal="left" vertical="center"/>
    </xf>
    <xf numFmtId="0" fontId="19" fillId="0" borderId="5" xfId="60" applyNumberFormat="1" applyFont="1" applyBorder="1" applyAlignment="1">
      <alignment horizontal="center" vertical="center"/>
    </xf>
    <xf numFmtId="0" fontId="19" fillId="0" borderId="11" xfId="60" applyNumberFormat="1" applyFont="1" applyBorder="1" applyAlignment="1">
      <alignment horizontal="center" vertical="center"/>
    </xf>
    <xf numFmtId="0" fontId="19" fillId="0" borderId="10" xfId="60" applyNumberFormat="1" applyFont="1" applyBorder="1" applyAlignment="1">
      <alignment horizontal="center" vertical="center"/>
    </xf>
    <xf numFmtId="0" fontId="20" fillId="0" borderId="1" xfId="60" applyNumberFormat="1" applyFont="1" applyBorder="1" applyAlignment="1">
      <alignment horizontal="center" vertical="center" wrapText="1"/>
    </xf>
    <xf numFmtId="0" fontId="25" fillId="0" borderId="5" xfId="60" applyNumberFormat="1" applyFont="1" applyBorder="1" applyAlignment="1">
      <alignment horizontal="left" vertical="center" wrapText="1"/>
    </xf>
    <xf numFmtId="0" fontId="25" fillId="0" borderId="11" xfId="60" applyNumberFormat="1" applyFont="1" applyBorder="1" applyAlignment="1">
      <alignment horizontal="left" vertical="center" wrapText="1"/>
    </xf>
    <xf numFmtId="0" fontId="25" fillId="0" borderId="10" xfId="60" applyNumberFormat="1" applyFont="1" applyBorder="1" applyAlignment="1">
      <alignment horizontal="left" vertical="center" wrapText="1"/>
    </xf>
    <xf numFmtId="0" fontId="21" fillId="0" borderId="1" xfId="60" applyNumberFormat="1" applyFont="1" applyBorder="1" applyAlignment="1">
      <alignment horizontal="center" vertical="center" wrapText="1"/>
    </xf>
    <xf numFmtId="0" fontId="23" fillId="0" borderId="1" xfId="60" applyNumberFormat="1" applyFont="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176" fontId="21" fillId="0" borderId="1" xfId="60" applyFont="1" applyBorder="1" applyAlignment="1">
      <alignment horizontal="left" vertical="center" wrapText="1"/>
    </xf>
    <xf numFmtId="0" fontId="21" fillId="0" borderId="1" xfId="60" applyNumberFormat="1" applyFont="1" applyBorder="1" applyAlignment="1">
      <alignment horizontal="left" vertical="center" wrapText="1"/>
    </xf>
    <xf numFmtId="0" fontId="21" fillId="0" borderId="1" xfId="60" applyNumberFormat="1" applyFont="1" applyBorder="1" applyAlignment="1">
      <alignment horizontal="center" vertical="center"/>
    </xf>
    <xf numFmtId="176" fontId="21" fillId="0" borderId="1" xfId="60" applyFont="1" applyBorder="1" applyAlignment="1">
      <alignment horizontal="center" vertical="center" wrapText="1"/>
    </xf>
    <xf numFmtId="176" fontId="21" fillId="0" borderId="1" xfId="60" applyFont="1" applyBorder="1" applyAlignment="1">
      <alignment vertical="center" wrapText="1"/>
    </xf>
    <xf numFmtId="0" fontId="21" fillId="0" borderId="1" xfId="60" applyNumberFormat="1" applyFont="1" applyFill="1" applyBorder="1" applyAlignment="1">
      <alignment horizontal="center" vertical="center" wrapText="1"/>
    </xf>
    <xf numFmtId="176" fontId="21" fillId="0" borderId="1" xfId="60" applyFont="1" applyFill="1" applyBorder="1" applyAlignment="1">
      <alignment horizontal="center" vertical="center" wrapText="1"/>
    </xf>
    <xf numFmtId="176" fontId="21" fillId="0" borderId="1" xfId="60" applyFont="1" applyFill="1" applyBorder="1" applyAlignment="1">
      <alignment vertical="center" wrapText="1"/>
    </xf>
    <xf numFmtId="0" fontId="21" fillId="0" borderId="1" xfId="60" applyNumberFormat="1" applyFont="1" applyFill="1" applyBorder="1" applyAlignment="1">
      <alignment horizontal="center" vertical="center"/>
    </xf>
    <xf numFmtId="0" fontId="23" fillId="0" borderId="1" xfId="60" applyNumberFormat="1" applyFont="1" applyFill="1" applyBorder="1" applyAlignment="1">
      <alignment horizontal="center" vertical="center" wrapText="1"/>
    </xf>
    <xf numFmtId="0" fontId="21" fillId="0" borderId="1" xfId="61" applyNumberFormat="1" applyFont="1" applyBorder="1" applyAlignment="1">
      <alignment horizontal="left" vertical="center" wrapText="1"/>
    </xf>
    <xf numFmtId="0" fontId="21" fillId="0" borderId="1" xfId="61" applyNumberFormat="1" applyFont="1" applyBorder="1" applyAlignment="1">
      <alignment horizontal="center" vertical="center" wrapText="1"/>
    </xf>
    <xf numFmtId="176" fontId="21" fillId="0" borderId="1" xfId="60" applyFont="1" applyBorder="1" applyAlignment="1">
      <alignment vertical="top" wrapText="1"/>
    </xf>
    <xf numFmtId="0" fontId="23" fillId="0" borderId="2" xfId="60" applyNumberFormat="1" applyFont="1" applyBorder="1" applyAlignment="1">
      <alignment horizontal="center" vertical="center" wrapText="1"/>
    </xf>
    <xf numFmtId="0" fontId="23" fillId="0" borderId="3" xfId="60" applyNumberFormat="1" applyFont="1" applyBorder="1" applyAlignment="1">
      <alignment horizontal="center" vertical="center" wrapText="1"/>
    </xf>
    <xf numFmtId="0" fontId="23" fillId="0" borderId="4" xfId="60" applyNumberFormat="1" applyFont="1" applyBorder="1" applyAlignment="1">
      <alignment horizontal="center" vertical="center" wrapText="1"/>
    </xf>
    <xf numFmtId="0" fontId="25" fillId="0" borderId="5" xfId="60" applyNumberFormat="1" applyFont="1" applyBorder="1" applyAlignment="1">
      <alignment horizontal="left" vertical="center"/>
    </xf>
    <xf numFmtId="0" fontId="25" fillId="0" borderId="11" xfId="60" applyNumberFormat="1" applyFont="1" applyBorder="1" applyAlignment="1">
      <alignment horizontal="left" vertical="center"/>
    </xf>
    <xf numFmtId="0" fontId="25" fillId="0" borderId="10" xfId="60" applyNumberFormat="1" applyFont="1" applyBorder="1" applyAlignment="1">
      <alignment horizontal="left" vertical="center"/>
    </xf>
    <xf numFmtId="0" fontId="21" fillId="0" borderId="1" xfId="60" applyNumberFormat="1" applyFont="1" applyBorder="1" applyAlignment="1">
      <alignment vertical="center" wrapText="1"/>
    </xf>
    <xf numFmtId="0" fontId="21" fillId="0" borderId="1" xfId="60" applyNumberFormat="1" applyFont="1" applyBorder="1" applyAlignment="1">
      <alignment horizontal="left" vertical="center"/>
    </xf>
    <xf numFmtId="0" fontId="18" fillId="0" borderId="0" xfId="60" applyNumberFormat="1" applyFont="1" applyAlignment="1">
      <alignment horizontal="center" vertical="center"/>
    </xf>
    <xf numFmtId="0" fontId="20" fillId="0" borderId="0" xfId="60" applyNumberFormat="1" applyFont="1" applyAlignment="1">
      <alignment horizontal="left" vertical="center"/>
    </xf>
    <xf numFmtId="0" fontId="4" fillId="0" borderId="0" xfId="0" applyFont="1">
      <alignment vertical="center"/>
    </xf>
    <xf numFmtId="0" fontId="0" fillId="0" borderId="0" xfId="0" applyAlignment="1">
      <alignment horizontal="center" vertical="center"/>
    </xf>
    <xf numFmtId="0" fontId="15" fillId="3" borderId="9" xfId="49" applyFont="1" applyFill="1" applyBorder="1" applyAlignment="1">
      <alignment horizontal="center" vertical="center" wrapText="1"/>
    </xf>
    <xf numFmtId="0" fontId="15" fillId="3" borderId="0" xfId="49" applyFont="1" applyFill="1" applyAlignment="1">
      <alignment horizontal="center" vertical="center" wrapText="1"/>
    </xf>
    <xf numFmtId="0" fontId="28" fillId="3" borderId="1" xfId="49" applyFont="1" applyFill="1" applyBorder="1" applyAlignment="1">
      <alignment horizontal="center" vertical="center" wrapText="1"/>
    </xf>
    <xf numFmtId="0" fontId="29" fillId="0" borderId="1" xfId="0" applyFont="1" applyBorder="1" applyAlignment="1">
      <alignment horizontal="center" vertical="center"/>
    </xf>
    <xf numFmtId="0" fontId="9" fillId="4" borderId="1" xfId="49" applyFont="1" applyFill="1" applyBorder="1" applyAlignment="1">
      <alignment horizontal="center" vertical="center" wrapText="1"/>
    </xf>
    <xf numFmtId="0" fontId="9" fillId="4" borderId="1" xfId="49" applyFont="1" applyFill="1" applyBorder="1" applyAlignment="1">
      <alignment horizontal="left" vertical="center" wrapText="1"/>
    </xf>
    <xf numFmtId="0" fontId="5" fillId="0" borderId="1" xfId="0" applyFont="1" applyFill="1" applyBorder="1" applyAlignment="1"/>
    <xf numFmtId="0" fontId="9" fillId="4" borderId="2" xfId="49" applyFont="1" applyFill="1" applyBorder="1" applyAlignment="1">
      <alignment horizontal="center" vertical="center" wrapText="1"/>
    </xf>
    <xf numFmtId="0" fontId="9" fillId="4" borderId="4" xfId="49" applyFont="1" applyFill="1" applyBorder="1" applyAlignment="1">
      <alignment horizontal="center" vertical="center" wrapText="1"/>
    </xf>
    <xf numFmtId="0" fontId="0" fillId="0" borderId="1" xfId="0" applyBorder="1" applyAlignment="1">
      <alignment horizontal="center" vertical="center"/>
    </xf>
    <xf numFmtId="0" fontId="9" fillId="0" borderId="1" xfId="49" applyFont="1" applyFill="1" applyBorder="1" applyAlignment="1">
      <alignment horizontal="left" vertical="center" wrapText="1"/>
    </xf>
    <xf numFmtId="0" fontId="0" fillId="0" borderId="0" xfId="0" applyAlignment="1">
      <alignment vertical="center" wrapText="1"/>
    </xf>
    <xf numFmtId="0" fontId="0" fillId="0" borderId="0" xfId="0" applyFont="1" applyFill="1" applyAlignment="1"/>
    <xf numFmtId="0" fontId="30" fillId="0" borderId="5"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0" xfId="0" applyFont="1" applyFill="1" applyBorder="1" applyAlignment="1">
      <alignment horizontal="center" vertical="center"/>
    </xf>
    <xf numFmtId="49" fontId="31"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justify" vertical="center" wrapText="1"/>
    </xf>
    <xf numFmtId="0" fontId="32" fillId="0" borderId="1" xfId="0" applyNumberFormat="1" applyFont="1" applyFill="1" applyBorder="1" applyAlignment="1">
      <alignment horizontal="center" vertical="center" wrapText="1"/>
    </xf>
    <xf numFmtId="0" fontId="12" fillId="3" borderId="1" xfId="49" applyFont="1" applyFill="1" applyBorder="1" applyAlignment="1">
      <alignment horizontal="left" vertical="center" wrapText="1"/>
    </xf>
    <xf numFmtId="0" fontId="0" fillId="2" borderId="1" xfId="0" applyFill="1" applyBorder="1" applyAlignment="1">
      <alignment horizontal="center" vertical="center" wrapText="1"/>
    </xf>
    <xf numFmtId="0" fontId="0" fillId="0" borderId="1" xfId="0" applyFont="1" applyFill="1" applyBorder="1" applyAlignment="1">
      <alignment horizontal="center"/>
    </xf>
    <xf numFmtId="0" fontId="32" fillId="5" borderId="1" xfId="0" applyFont="1" applyFill="1" applyBorder="1" applyAlignment="1">
      <alignment horizontal="center" vertical="center" wrapText="1"/>
    </xf>
    <xf numFmtId="0" fontId="32" fillId="5" borderId="1" xfId="0" applyFont="1" applyFill="1" applyBorder="1" applyAlignment="1">
      <alignment horizontal="justify" vertical="center" wrapText="1"/>
    </xf>
    <xf numFmtId="0" fontId="32" fillId="0" borderId="1" xfId="0" applyFont="1" applyFill="1" applyBorder="1" applyAlignment="1">
      <alignment horizontal="justify" vertical="center" wrapText="1"/>
    </xf>
    <xf numFmtId="49" fontId="32" fillId="0" borderId="1" xfId="0" applyNumberFormat="1" applyFont="1" applyFill="1" applyBorder="1" applyAlignment="1">
      <alignment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horizontal="center" vertical="center"/>
    </xf>
    <xf numFmtId="0" fontId="14" fillId="0" borderId="0" xfId="0" applyFont="1" applyFill="1" applyAlignment="1"/>
    <xf numFmtId="0" fontId="8"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Border="1" applyAlignment="1">
      <alignment horizontal="center" vertical="center"/>
    </xf>
    <xf numFmtId="0" fontId="33" fillId="0" borderId="5"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0" fillId="0" borderId="2" xfId="0" applyFill="1" applyBorder="1" applyAlignment="1">
      <alignment vertical="center" wrapText="1"/>
    </xf>
    <xf numFmtId="0" fontId="2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top"/>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top"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top" wrapText="1"/>
    </xf>
    <xf numFmtId="0" fontId="23" fillId="0" borderId="0" xfId="51" applyFont="1">
      <alignment vertical="center"/>
    </xf>
    <xf numFmtId="0" fontId="23" fillId="0" borderId="0" xfId="51" applyFont="1" applyAlignment="1">
      <alignment horizontal="center" vertical="center" wrapText="1"/>
    </xf>
    <xf numFmtId="0" fontId="19" fillId="0" borderId="5" xfId="51" applyFont="1" applyBorder="1" applyAlignment="1">
      <alignment horizontal="center" vertical="center" wrapText="1"/>
    </xf>
    <xf numFmtId="0" fontId="19" fillId="0" borderId="11" xfId="51" applyFont="1" applyBorder="1" applyAlignment="1">
      <alignment horizontal="center" vertical="center" wrapText="1"/>
    </xf>
    <xf numFmtId="0" fontId="19" fillId="0" borderId="10" xfId="51" applyFont="1" applyBorder="1" applyAlignment="1">
      <alignment horizontal="center" vertical="center" wrapText="1"/>
    </xf>
    <xf numFmtId="0" fontId="21" fillId="0" borderId="1" xfId="59" applyFont="1" applyBorder="1" applyAlignment="1">
      <alignment horizontal="left" vertical="center" wrapText="1"/>
    </xf>
    <xf numFmtId="0" fontId="23" fillId="0" borderId="1" xfId="51" applyFont="1" applyBorder="1">
      <alignment vertical="center"/>
    </xf>
    <xf numFmtId="178" fontId="21" fillId="0" borderId="1" xfId="51" applyNumberFormat="1" applyFont="1" applyBorder="1" applyAlignment="1">
      <alignment vertical="center" wrapText="1"/>
    </xf>
    <xf numFmtId="0" fontId="25" fillId="0" borderId="5" xfId="51" applyFont="1" applyBorder="1" applyAlignment="1">
      <alignment horizontal="left" vertical="center"/>
    </xf>
    <xf numFmtId="0" fontId="25" fillId="0" borderId="11" xfId="51" applyFont="1" applyBorder="1" applyAlignment="1">
      <alignment horizontal="left" vertical="center"/>
    </xf>
    <xf numFmtId="0" fontId="25" fillId="0" borderId="10" xfId="51" applyFont="1" applyBorder="1" applyAlignment="1">
      <alignment horizontal="left" vertical="center"/>
    </xf>
    <xf numFmtId="0" fontId="23" fillId="0" borderId="1" xfId="51" applyFont="1" applyBorder="1" applyAlignment="1">
      <alignment vertical="center" wrapText="1"/>
    </xf>
    <xf numFmtId="0" fontId="21" fillId="0" borderId="1" xfId="54" applyFont="1" applyBorder="1" applyAlignment="1">
      <alignment vertical="center" wrapText="1"/>
    </xf>
    <xf numFmtId="0" fontId="21" fillId="0" borderId="1" xfId="52" applyFont="1" applyBorder="1" applyAlignment="1">
      <alignment vertical="center" wrapText="1"/>
    </xf>
    <xf numFmtId="0" fontId="21" fillId="0" borderId="1" xfId="55" applyFont="1" applyBorder="1" applyAlignment="1">
      <alignment horizontal="center" vertical="center" wrapText="1"/>
    </xf>
    <xf numFmtId="0" fontId="21" fillId="0" borderId="1" xfId="55" applyFont="1" applyBorder="1" applyAlignment="1">
      <alignment vertical="center" wrapText="1"/>
    </xf>
    <xf numFmtId="0" fontId="21" fillId="0" borderId="1" xfId="56" applyFont="1" applyBorder="1" applyAlignment="1">
      <alignment vertical="center" wrapText="1"/>
    </xf>
    <xf numFmtId="0" fontId="21" fillId="0" borderId="1" xfId="52" applyFont="1" applyBorder="1" applyAlignment="1">
      <alignment horizontal="center" vertical="center" wrapText="1"/>
    </xf>
    <xf numFmtId="0" fontId="23" fillId="0" borderId="1" xfId="52" applyFont="1" applyBorder="1" applyAlignment="1">
      <alignment horizontal="center" vertical="center" wrapText="1"/>
    </xf>
    <xf numFmtId="0" fontId="21" fillId="0" borderId="1" xfId="57" applyFont="1" applyBorder="1" applyAlignment="1">
      <alignment vertical="center" wrapText="1"/>
    </xf>
    <xf numFmtId="0" fontId="21" fillId="0" borderId="1" xfId="53" applyFont="1" applyBorder="1" applyAlignment="1">
      <alignment horizontal="center" vertical="center" wrapText="1"/>
    </xf>
    <xf numFmtId="0" fontId="23" fillId="0" borderId="1" xfId="53" applyFont="1" applyBorder="1" applyAlignment="1">
      <alignment horizontal="center" vertical="center" wrapText="1"/>
    </xf>
    <xf numFmtId="0" fontId="21" fillId="0" borderId="1" xfId="53" applyFont="1" applyBorder="1" applyAlignment="1">
      <alignment vertical="center" wrapText="1"/>
    </xf>
    <xf numFmtId="0" fontId="21" fillId="0" borderId="1" xfId="58" applyFont="1" applyBorder="1" applyAlignment="1">
      <alignment vertical="center" wrapText="1"/>
    </xf>
    <xf numFmtId="0" fontId="21" fillId="0" borderId="1" xfId="51" applyFont="1" applyBorder="1">
      <alignment vertical="center"/>
    </xf>
    <xf numFmtId="0" fontId="23" fillId="0" borderId="1" xfId="51" applyFont="1" applyFill="1" applyBorder="1">
      <alignment vertical="center"/>
    </xf>
    <xf numFmtId="0" fontId="23" fillId="0" borderId="0" xfId="0" applyFont="1" applyFill="1" applyAlignment="1">
      <alignment vertical="center"/>
    </xf>
    <xf numFmtId="0" fontId="18" fillId="0" borderId="0" xfId="0" applyFont="1" applyFill="1" applyAlignment="1">
      <alignment vertical="center"/>
    </xf>
    <xf numFmtId="0" fontId="35" fillId="0" borderId="0" xfId="0" applyFont="1" applyFill="1" applyAlignment="1">
      <alignment horizontal="center" vertical="center" wrapText="1"/>
    </xf>
    <xf numFmtId="0" fontId="23" fillId="0" borderId="0" xfId="0" applyFont="1" applyFill="1" applyAlignment="1">
      <alignment horizontal="center" vertical="center"/>
    </xf>
    <xf numFmtId="0" fontId="23" fillId="0" borderId="0" xfId="0" applyFont="1" applyAlignment="1">
      <alignment vertical="center"/>
    </xf>
    <xf numFmtId="0" fontId="36"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37"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0" fontId="38" fillId="0" borderId="0" xfId="0" applyFont="1" applyFill="1" applyAlignment="1">
      <alignment horizontal="center" vertical="center"/>
    </xf>
    <xf numFmtId="0" fontId="39" fillId="0" borderId="0" xfId="0" applyFont="1" applyFill="1" applyAlignment="1">
      <alignment horizontal="center" vertical="center"/>
    </xf>
    <xf numFmtId="0" fontId="38" fillId="0" borderId="0" xfId="0" applyFont="1" applyFill="1" applyAlignment="1">
      <alignment horizontal="left" vertical="center"/>
    </xf>
    <xf numFmtId="177" fontId="38" fillId="0" borderId="0" xfId="0" applyNumberFormat="1" applyFont="1" applyFill="1" applyAlignment="1">
      <alignment horizontal="center" vertical="center"/>
    </xf>
    <xf numFmtId="179" fontId="38" fillId="0" borderId="0" xfId="0" applyNumberFormat="1" applyFont="1" applyFill="1" applyAlignment="1">
      <alignment horizontal="center" vertical="center"/>
    </xf>
    <xf numFmtId="0" fontId="40" fillId="0" borderId="0" xfId="0" applyFont="1" applyFill="1" applyAlignment="1">
      <alignment horizontal="center" vertical="center"/>
    </xf>
    <xf numFmtId="0" fontId="38" fillId="0" borderId="1" xfId="0" applyFont="1" applyFill="1" applyBorder="1" applyAlignment="1">
      <alignment horizontal="center" vertical="center"/>
    </xf>
    <xf numFmtId="1" fontId="38" fillId="0" borderId="1" xfId="0" applyNumberFormat="1" applyFont="1" applyBorder="1" applyAlignment="1">
      <alignment horizontal="center" vertical="center"/>
    </xf>
    <xf numFmtId="177" fontId="38" fillId="0" borderId="1" xfId="0" applyNumberFormat="1" applyFont="1" applyFill="1" applyBorder="1" applyAlignment="1">
      <alignment horizontal="center" vertical="center"/>
    </xf>
    <xf numFmtId="179" fontId="38" fillId="0" borderId="1" xfId="0" applyNumberFormat="1" applyFont="1" applyFill="1" applyBorder="1" applyAlignment="1">
      <alignment horizontal="center" vertical="center"/>
    </xf>
    <xf numFmtId="0" fontId="38" fillId="0" borderId="1" xfId="0" applyFont="1" applyBorder="1" applyAlignment="1">
      <alignment horizontal="center" vertical="center"/>
    </xf>
    <xf numFmtId="1" fontId="38" fillId="0" borderId="10" xfId="0" applyNumberFormat="1" applyFont="1" applyBorder="1" applyAlignment="1">
      <alignment horizontal="center" vertical="center"/>
    </xf>
    <xf numFmtId="0" fontId="38" fillId="0" borderId="10" xfId="0" applyFont="1" applyBorder="1" applyAlignment="1">
      <alignment horizontal="left" vertical="center"/>
    </xf>
    <xf numFmtId="177" fontId="38" fillId="0" borderId="10" xfId="0" applyNumberFormat="1" applyFont="1" applyBorder="1" applyAlignment="1">
      <alignment horizontal="center" vertical="center"/>
    </xf>
    <xf numFmtId="0" fontId="38" fillId="0" borderId="4" xfId="0" applyFont="1" applyBorder="1" applyAlignment="1">
      <alignment horizontal="center" vertical="center"/>
    </xf>
    <xf numFmtId="1" fontId="38" fillId="0" borderId="12" xfId="0" applyNumberFormat="1" applyFont="1" applyBorder="1" applyAlignment="1">
      <alignment horizontal="center" vertical="center"/>
    </xf>
    <xf numFmtId="0" fontId="38" fillId="0" borderId="12" xfId="0" applyFont="1" applyBorder="1" applyAlignment="1">
      <alignment horizontal="left" vertical="center"/>
    </xf>
    <xf numFmtId="177" fontId="38" fillId="0" borderId="12" xfId="0" applyNumberFormat="1" applyFont="1" applyBorder="1" applyAlignment="1">
      <alignment horizontal="center" vertical="center"/>
    </xf>
    <xf numFmtId="0" fontId="39" fillId="0" borderId="1" xfId="0" applyFont="1" applyBorder="1" applyAlignment="1">
      <alignment horizontal="left"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xfId="50"/>
    <cellStyle name="常规 11" xfId="51"/>
    <cellStyle name="常规 2 3" xfId="52"/>
    <cellStyle name="常规 16" xfId="53"/>
    <cellStyle name="s]_x000d__x000a_load=_x000d__x000a_run=_x000d__x000a_NullPort=None_x000d__x000a_device=HP LaserJet 4 Plus,HPPCL5MS,LPT1:_x000d__x000a__x000d__x000a_[Desktop]_x000d__x000a_Wallpaper=(无)_x000d__x000a_TileWallpaper=0_x000d_" xfId="54"/>
    <cellStyle name="常规 9" xfId="55"/>
    <cellStyle name="常规 2 2 4" xfId="56"/>
    <cellStyle name="常规 6" xfId="57"/>
    <cellStyle name="常规 18 2 2" xfId="58"/>
    <cellStyle name="常规 43 3 3 2" xfId="59"/>
    <cellStyle name="常规 4" xfId="60"/>
    <cellStyle name="常规 2 2" xfId="61"/>
    <cellStyle name="常规 3 2" xfId="62"/>
    <cellStyle name="常规 2" xfId="63"/>
    <cellStyle name="常规 4 3" xfId="64"/>
    <cellStyle name="常规_联发报价" xfId="65"/>
    <cellStyle name="常规 30"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9" Type="http://schemas.openxmlformats.org/officeDocument/2006/relationships/image" Target="media/image103.png"/><Relationship Id="rId98" Type="http://schemas.openxmlformats.org/officeDocument/2006/relationships/image" Target="media/image102.png"/><Relationship Id="rId97" Type="http://schemas.openxmlformats.org/officeDocument/2006/relationships/image" Target="media/image101.png"/><Relationship Id="rId96" Type="http://schemas.openxmlformats.org/officeDocument/2006/relationships/image" Target="media/image100.png"/><Relationship Id="rId95" Type="http://schemas.openxmlformats.org/officeDocument/2006/relationships/image" Target="media/image99.png"/><Relationship Id="rId94" Type="http://schemas.openxmlformats.org/officeDocument/2006/relationships/image" Target="media/image98.png"/><Relationship Id="rId93" Type="http://schemas.openxmlformats.org/officeDocument/2006/relationships/image" Target="media/image97.png"/><Relationship Id="rId92" Type="http://schemas.openxmlformats.org/officeDocument/2006/relationships/image" Target="media/image96.png"/><Relationship Id="rId91" Type="http://schemas.openxmlformats.org/officeDocument/2006/relationships/image" Target="media/image95.png"/><Relationship Id="rId90" Type="http://schemas.openxmlformats.org/officeDocument/2006/relationships/image" Target="media/image94.png"/><Relationship Id="rId9" Type="http://schemas.openxmlformats.org/officeDocument/2006/relationships/image" Target="media/image13.png"/><Relationship Id="rId89" Type="http://schemas.openxmlformats.org/officeDocument/2006/relationships/image" Target="media/image93.png"/><Relationship Id="rId88" Type="http://schemas.openxmlformats.org/officeDocument/2006/relationships/image" Target="media/image92.jpeg"/><Relationship Id="rId87" Type="http://schemas.openxmlformats.org/officeDocument/2006/relationships/image" Target="media/image91.jpeg"/><Relationship Id="rId86" Type="http://schemas.openxmlformats.org/officeDocument/2006/relationships/image" Target="media/image90.jpeg"/><Relationship Id="rId85" Type="http://schemas.openxmlformats.org/officeDocument/2006/relationships/image" Target="media/image89.png"/><Relationship Id="rId84" Type="http://schemas.openxmlformats.org/officeDocument/2006/relationships/image" Target="media/image88.jpeg"/><Relationship Id="rId83" Type="http://schemas.openxmlformats.org/officeDocument/2006/relationships/image" Target="media/image87.png"/><Relationship Id="rId82" Type="http://schemas.openxmlformats.org/officeDocument/2006/relationships/image" Target="media/image86.png"/><Relationship Id="rId81" Type="http://schemas.openxmlformats.org/officeDocument/2006/relationships/image" Target="media/image85.png"/><Relationship Id="rId80" Type="http://schemas.openxmlformats.org/officeDocument/2006/relationships/image" Target="media/image84.png"/><Relationship Id="rId8" Type="http://schemas.openxmlformats.org/officeDocument/2006/relationships/image" Target="media/image12.png"/><Relationship Id="rId79" Type="http://schemas.openxmlformats.org/officeDocument/2006/relationships/image" Target="media/image83.png"/><Relationship Id="rId78" Type="http://schemas.openxmlformats.org/officeDocument/2006/relationships/image" Target="media/image82.png"/><Relationship Id="rId77" Type="http://schemas.openxmlformats.org/officeDocument/2006/relationships/image" Target="media/image81.jpeg"/><Relationship Id="rId76" Type="http://schemas.openxmlformats.org/officeDocument/2006/relationships/image" Target="media/image80.png"/><Relationship Id="rId75" Type="http://schemas.openxmlformats.org/officeDocument/2006/relationships/image" Target="media/image79.png"/><Relationship Id="rId74" Type="http://schemas.openxmlformats.org/officeDocument/2006/relationships/image" Target="media/image78.png"/><Relationship Id="rId73" Type="http://schemas.openxmlformats.org/officeDocument/2006/relationships/image" Target="media/image77.png"/><Relationship Id="rId72" Type="http://schemas.openxmlformats.org/officeDocument/2006/relationships/image" Target="media/image76.png"/><Relationship Id="rId71" Type="http://schemas.openxmlformats.org/officeDocument/2006/relationships/image" Target="media/image75.png"/><Relationship Id="rId70" Type="http://schemas.openxmlformats.org/officeDocument/2006/relationships/image" Target="media/image74.jpeg"/><Relationship Id="rId7" Type="http://schemas.openxmlformats.org/officeDocument/2006/relationships/image" Target="media/image11.png"/><Relationship Id="rId69" Type="http://schemas.openxmlformats.org/officeDocument/2006/relationships/image" Target="media/image73.png"/><Relationship Id="rId68" Type="http://schemas.openxmlformats.org/officeDocument/2006/relationships/image" Target="media/image72.jpeg"/><Relationship Id="rId67" Type="http://schemas.openxmlformats.org/officeDocument/2006/relationships/image" Target="media/image71.png"/><Relationship Id="rId66" Type="http://schemas.openxmlformats.org/officeDocument/2006/relationships/image" Target="media/image70.jpeg"/><Relationship Id="rId65" Type="http://schemas.openxmlformats.org/officeDocument/2006/relationships/image" Target="media/image69.jpeg"/><Relationship Id="rId64" Type="http://schemas.openxmlformats.org/officeDocument/2006/relationships/image" Target="media/image68.png"/><Relationship Id="rId63" Type="http://schemas.openxmlformats.org/officeDocument/2006/relationships/image" Target="media/image67.jpeg"/><Relationship Id="rId62" Type="http://schemas.openxmlformats.org/officeDocument/2006/relationships/image" Target="media/image66.png"/><Relationship Id="rId61" Type="http://schemas.openxmlformats.org/officeDocument/2006/relationships/image" Target="media/image65.png"/><Relationship Id="rId60" Type="http://schemas.openxmlformats.org/officeDocument/2006/relationships/image" Target="media/image64.png"/><Relationship Id="rId6" Type="http://schemas.openxmlformats.org/officeDocument/2006/relationships/image" Target="media/image10.png"/><Relationship Id="rId59" Type="http://schemas.openxmlformats.org/officeDocument/2006/relationships/image" Target="media/image63.png"/><Relationship Id="rId58" Type="http://schemas.openxmlformats.org/officeDocument/2006/relationships/image" Target="media/image62.png"/><Relationship Id="rId57" Type="http://schemas.openxmlformats.org/officeDocument/2006/relationships/image" Target="media/image61.png"/><Relationship Id="rId56" Type="http://schemas.openxmlformats.org/officeDocument/2006/relationships/image" Target="media/image60.png"/><Relationship Id="rId55" Type="http://schemas.openxmlformats.org/officeDocument/2006/relationships/image" Target="media/image59.jpeg"/><Relationship Id="rId54" Type="http://schemas.openxmlformats.org/officeDocument/2006/relationships/image" Target="media/image58.png"/><Relationship Id="rId53" Type="http://schemas.openxmlformats.org/officeDocument/2006/relationships/image" Target="media/image57.png"/><Relationship Id="rId52" Type="http://schemas.openxmlformats.org/officeDocument/2006/relationships/image" Target="media/image56.png"/><Relationship Id="rId51" Type="http://schemas.openxmlformats.org/officeDocument/2006/relationships/image" Target="media/image55.png"/><Relationship Id="rId50" Type="http://schemas.openxmlformats.org/officeDocument/2006/relationships/image" Target="media/image54.png"/><Relationship Id="rId5" Type="http://schemas.openxmlformats.org/officeDocument/2006/relationships/image" Target="media/image9.png"/><Relationship Id="rId49" Type="http://schemas.openxmlformats.org/officeDocument/2006/relationships/image" Target="media/image53.png"/><Relationship Id="rId48" Type="http://schemas.openxmlformats.org/officeDocument/2006/relationships/image" Target="media/image52.png"/><Relationship Id="rId47" Type="http://schemas.openxmlformats.org/officeDocument/2006/relationships/image" Target="media/image51.png"/><Relationship Id="rId46" Type="http://schemas.openxmlformats.org/officeDocument/2006/relationships/image" Target="media/image50.png"/><Relationship Id="rId45" Type="http://schemas.openxmlformats.org/officeDocument/2006/relationships/image" Target="media/image49.png"/><Relationship Id="rId44" Type="http://schemas.openxmlformats.org/officeDocument/2006/relationships/image" Target="media/image48.png"/><Relationship Id="rId43" Type="http://schemas.openxmlformats.org/officeDocument/2006/relationships/image" Target="media/image47.png"/><Relationship Id="rId42" Type="http://schemas.openxmlformats.org/officeDocument/2006/relationships/image" Target="media/image46.png"/><Relationship Id="rId416" Type="http://schemas.openxmlformats.org/officeDocument/2006/relationships/image" Target="media/image420.png"/><Relationship Id="rId415" Type="http://schemas.openxmlformats.org/officeDocument/2006/relationships/image" Target="media/image419.jpeg"/><Relationship Id="rId414" Type="http://schemas.openxmlformats.org/officeDocument/2006/relationships/image" Target="media/image418.jpeg"/><Relationship Id="rId413" Type="http://schemas.openxmlformats.org/officeDocument/2006/relationships/image" Target="media/image417.png"/><Relationship Id="rId412" Type="http://schemas.openxmlformats.org/officeDocument/2006/relationships/image" Target="media/image416.png"/><Relationship Id="rId411" Type="http://schemas.openxmlformats.org/officeDocument/2006/relationships/image" Target="media/image415.png"/><Relationship Id="rId410" Type="http://schemas.openxmlformats.org/officeDocument/2006/relationships/image" Target="media/image414.png"/><Relationship Id="rId41" Type="http://schemas.openxmlformats.org/officeDocument/2006/relationships/image" Target="media/image45.png"/><Relationship Id="rId409" Type="http://schemas.openxmlformats.org/officeDocument/2006/relationships/image" Target="media/image413.png"/><Relationship Id="rId408" Type="http://schemas.openxmlformats.org/officeDocument/2006/relationships/image" Target="media/image412.png"/><Relationship Id="rId407" Type="http://schemas.openxmlformats.org/officeDocument/2006/relationships/image" Target="media/image411.png"/><Relationship Id="rId406" Type="http://schemas.openxmlformats.org/officeDocument/2006/relationships/image" Target="media/image410.bmp"/><Relationship Id="rId405" Type="http://schemas.openxmlformats.org/officeDocument/2006/relationships/image" Target="media/image409.jpeg"/><Relationship Id="rId404" Type="http://schemas.openxmlformats.org/officeDocument/2006/relationships/image" Target="media/image408.png"/><Relationship Id="rId403" Type="http://schemas.openxmlformats.org/officeDocument/2006/relationships/image" Target="media/image407.jpeg"/><Relationship Id="rId402" Type="http://schemas.openxmlformats.org/officeDocument/2006/relationships/image" Target="media/image406.jpeg"/><Relationship Id="rId401" Type="http://schemas.openxmlformats.org/officeDocument/2006/relationships/image" Target="media/image405.png"/><Relationship Id="rId400" Type="http://schemas.openxmlformats.org/officeDocument/2006/relationships/image" Target="media/image404.png"/><Relationship Id="rId40" Type="http://schemas.openxmlformats.org/officeDocument/2006/relationships/image" Target="media/image44.png"/><Relationship Id="rId4" Type="http://schemas.openxmlformats.org/officeDocument/2006/relationships/image" Target="media/image8.png"/><Relationship Id="rId399" Type="http://schemas.openxmlformats.org/officeDocument/2006/relationships/image" Target="media/image403.png"/><Relationship Id="rId398" Type="http://schemas.openxmlformats.org/officeDocument/2006/relationships/image" Target="media/image402.jpeg"/><Relationship Id="rId397" Type="http://schemas.openxmlformats.org/officeDocument/2006/relationships/image" Target="media/image401.png"/><Relationship Id="rId396" Type="http://schemas.openxmlformats.org/officeDocument/2006/relationships/image" Target="media/image400.png"/><Relationship Id="rId395" Type="http://schemas.openxmlformats.org/officeDocument/2006/relationships/image" Target="media/image399.jpeg"/><Relationship Id="rId394" Type="http://schemas.openxmlformats.org/officeDocument/2006/relationships/image" Target="media/image398.png"/><Relationship Id="rId393" Type="http://schemas.openxmlformats.org/officeDocument/2006/relationships/image" Target="media/image397.jpeg"/><Relationship Id="rId392" Type="http://schemas.openxmlformats.org/officeDocument/2006/relationships/image" Target="media/image396.jpeg"/><Relationship Id="rId391" Type="http://schemas.openxmlformats.org/officeDocument/2006/relationships/image" Target="media/image395.png"/><Relationship Id="rId390" Type="http://schemas.openxmlformats.org/officeDocument/2006/relationships/image" Target="media/image394.png"/><Relationship Id="rId39" Type="http://schemas.openxmlformats.org/officeDocument/2006/relationships/image" Target="media/image43.png"/><Relationship Id="rId389" Type="http://schemas.openxmlformats.org/officeDocument/2006/relationships/image" Target="media/image393.png"/><Relationship Id="rId388" Type="http://schemas.openxmlformats.org/officeDocument/2006/relationships/image" Target="media/image392.png"/><Relationship Id="rId387" Type="http://schemas.openxmlformats.org/officeDocument/2006/relationships/image" Target="media/image391.png"/><Relationship Id="rId386" Type="http://schemas.openxmlformats.org/officeDocument/2006/relationships/image" Target="media/image390.jpeg"/><Relationship Id="rId385" Type="http://schemas.openxmlformats.org/officeDocument/2006/relationships/image" Target="media/image389.png"/><Relationship Id="rId384" Type="http://schemas.openxmlformats.org/officeDocument/2006/relationships/image" Target="media/image388.png"/><Relationship Id="rId383" Type="http://schemas.openxmlformats.org/officeDocument/2006/relationships/image" Target="media/image387.png"/><Relationship Id="rId382" Type="http://schemas.openxmlformats.org/officeDocument/2006/relationships/image" Target="media/image386.png"/><Relationship Id="rId381" Type="http://schemas.openxmlformats.org/officeDocument/2006/relationships/image" Target="media/image385.png"/><Relationship Id="rId380" Type="http://schemas.openxmlformats.org/officeDocument/2006/relationships/image" Target="media/image384.png"/><Relationship Id="rId38" Type="http://schemas.openxmlformats.org/officeDocument/2006/relationships/image" Target="media/image42.png"/><Relationship Id="rId379" Type="http://schemas.openxmlformats.org/officeDocument/2006/relationships/image" Target="media/image383.png"/><Relationship Id="rId378" Type="http://schemas.openxmlformats.org/officeDocument/2006/relationships/image" Target="media/image382.png"/><Relationship Id="rId377" Type="http://schemas.openxmlformats.org/officeDocument/2006/relationships/image" Target="media/image381.png"/><Relationship Id="rId376" Type="http://schemas.openxmlformats.org/officeDocument/2006/relationships/image" Target="media/image380.png"/><Relationship Id="rId375" Type="http://schemas.openxmlformats.org/officeDocument/2006/relationships/image" Target="media/image379.png"/><Relationship Id="rId374" Type="http://schemas.openxmlformats.org/officeDocument/2006/relationships/image" Target="media/image378.png"/><Relationship Id="rId373" Type="http://schemas.openxmlformats.org/officeDocument/2006/relationships/image" Target="media/image377.png"/><Relationship Id="rId372" Type="http://schemas.openxmlformats.org/officeDocument/2006/relationships/image" Target="media/image376.png"/><Relationship Id="rId371" Type="http://schemas.openxmlformats.org/officeDocument/2006/relationships/image" Target="media/image375.png"/><Relationship Id="rId370" Type="http://schemas.openxmlformats.org/officeDocument/2006/relationships/image" Target="media/image374.png"/><Relationship Id="rId37" Type="http://schemas.openxmlformats.org/officeDocument/2006/relationships/image" Target="media/image41.png"/><Relationship Id="rId369" Type="http://schemas.openxmlformats.org/officeDocument/2006/relationships/image" Target="media/image373.jpeg"/><Relationship Id="rId368" Type="http://schemas.openxmlformats.org/officeDocument/2006/relationships/image" Target="media/image372.png"/><Relationship Id="rId367" Type="http://schemas.openxmlformats.org/officeDocument/2006/relationships/image" Target="media/image371.png"/><Relationship Id="rId366" Type="http://schemas.openxmlformats.org/officeDocument/2006/relationships/image" Target="media/image370.png"/><Relationship Id="rId365" Type="http://schemas.openxmlformats.org/officeDocument/2006/relationships/image" Target="media/image369.jpeg"/><Relationship Id="rId364" Type="http://schemas.openxmlformats.org/officeDocument/2006/relationships/image" Target="media/image368.png"/><Relationship Id="rId363" Type="http://schemas.openxmlformats.org/officeDocument/2006/relationships/image" Target="media/image367.png"/><Relationship Id="rId362" Type="http://schemas.openxmlformats.org/officeDocument/2006/relationships/image" Target="media/image366.png"/><Relationship Id="rId361" Type="http://schemas.openxmlformats.org/officeDocument/2006/relationships/image" Target="media/image365.jpeg"/><Relationship Id="rId360" Type="http://schemas.openxmlformats.org/officeDocument/2006/relationships/image" Target="media/image364.jpeg"/><Relationship Id="rId36" Type="http://schemas.openxmlformats.org/officeDocument/2006/relationships/image" Target="media/image40.jpeg"/><Relationship Id="rId359" Type="http://schemas.openxmlformats.org/officeDocument/2006/relationships/image" Target="media/image363.jpeg"/><Relationship Id="rId358" Type="http://schemas.openxmlformats.org/officeDocument/2006/relationships/image" Target="media/image362.png"/><Relationship Id="rId357" Type="http://schemas.openxmlformats.org/officeDocument/2006/relationships/image" Target="media/image361.jpeg"/><Relationship Id="rId356" Type="http://schemas.openxmlformats.org/officeDocument/2006/relationships/image" Target="media/image360.png"/><Relationship Id="rId355" Type="http://schemas.openxmlformats.org/officeDocument/2006/relationships/image" Target="media/image359.png"/><Relationship Id="rId354" Type="http://schemas.openxmlformats.org/officeDocument/2006/relationships/image" Target="media/image358.png"/><Relationship Id="rId353" Type="http://schemas.openxmlformats.org/officeDocument/2006/relationships/image" Target="media/image357.png"/><Relationship Id="rId352" Type="http://schemas.openxmlformats.org/officeDocument/2006/relationships/image" Target="media/image356.png"/><Relationship Id="rId351" Type="http://schemas.openxmlformats.org/officeDocument/2006/relationships/image" Target="media/image355.png"/><Relationship Id="rId350" Type="http://schemas.openxmlformats.org/officeDocument/2006/relationships/image" Target="media/image354.jpeg"/><Relationship Id="rId35" Type="http://schemas.openxmlformats.org/officeDocument/2006/relationships/image" Target="media/image39.png"/><Relationship Id="rId349" Type="http://schemas.openxmlformats.org/officeDocument/2006/relationships/image" Target="media/image353.jpeg"/><Relationship Id="rId348" Type="http://schemas.openxmlformats.org/officeDocument/2006/relationships/image" Target="media/image352.jpeg"/><Relationship Id="rId347" Type="http://schemas.openxmlformats.org/officeDocument/2006/relationships/image" Target="media/image351.jpeg"/><Relationship Id="rId346" Type="http://schemas.openxmlformats.org/officeDocument/2006/relationships/image" Target="media/image350.jpeg"/><Relationship Id="rId345" Type="http://schemas.openxmlformats.org/officeDocument/2006/relationships/image" Target="media/image349.jpeg"/><Relationship Id="rId344" Type="http://schemas.openxmlformats.org/officeDocument/2006/relationships/image" Target="media/image348.jpeg"/><Relationship Id="rId343" Type="http://schemas.openxmlformats.org/officeDocument/2006/relationships/image" Target="media/image347.jpeg"/><Relationship Id="rId342" Type="http://schemas.openxmlformats.org/officeDocument/2006/relationships/image" Target="media/image346.jpeg"/><Relationship Id="rId341" Type="http://schemas.openxmlformats.org/officeDocument/2006/relationships/image" Target="media/image345.jpeg"/><Relationship Id="rId340" Type="http://schemas.openxmlformats.org/officeDocument/2006/relationships/image" Target="media/image344.jpeg"/><Relationship Id="rId34" Type="http://schemas.openxmlformats.org/officeDocument/2006/relationships/image" Target="media/image38.jpeg"/><Relationship Id="rId339" Type="http://schemas.openxmlformats.org/officeDocument/2006/relationships/image" Target="media/image343.jpeg"/><Relationship Id="rId338" Type="http://schemas.openxmlformats.org/officeDocument/2006/relationships/image" Target="media/image342.png"/><Relationship Id="rId337" Type="http://schemas.openxmlformats.org/officeDocument/2006/relationships/image" Target="media/image341.png"/><Relationship Id="rId336" Type="http://schemas.openxmlformats.org/officeDocument/2006/relationships/image" Target="media/image340.png"/><Relationship Id="rId335" Type="http://schemas.openxmlformats.org/officeDocument/2006/relationships/image" Target="media/image339.png"/><Relationship Id="rId334" Type="http://schemas.openxmlformats.org/officeDocument/2006/relationships/image" Target="media/image338.png"/><Relationship Id="rId333" Type="http://schemas.openxmlformats.org/officeDocument/2006/relationships/image" Target="media/image337.jpeg"/><Relationship Id="rId332" Type="http://schemas.openxmlformats.org/officeDocument/2006/relationships/image" Target="media/image336.png"/><Relationship Id="rId331" Type="http://schemas.openxmlformats.org/officeDocument/2006/relationships/image" Target="media/image335.png"/><Relationship Id="rId330" Type="http://schemas.openxmlformats.org/officeDocument/2006/relationships/image" Target="media/image334.png"/><Relationship Id="rId33" Type="http://schemas.openxmlformats.org/officeDocument/2006/relationships/image" Target="media/image37.png"/><Relationship Id="rId329" Type="http://schemas.openxmlformats.org/officeDocument/2006/relationships/image" Target="media/image333.png"/><Relationship Id="rId328" Type="http://schemas.openxmlformats.org/officeDocument/2006/relationships/image" Target="media/image332.png"/><Relationship Id="rId327" Type="http://schemas.openxmlformats.org/officeDocument/2006/relationships/image" Target="media/image331.png"/><Relationship Id="rId326" Type="http://schemas.openxmlformats.org/officeDocument/2006/relationships/image" Target="media/image330.png"/><Relationship Id="rId325" Type="http://schemas.openxmlformats.org/officeDocument/2006/relationships/image" Target="media/image329.png"/><Relationship Id="rId324" Type="http://schemas.openxmlformats.org/officeDocument/2006/relationships/image" Target="media/image328.png"/><Relationship Id="rId323" Type="http://schemas.openxmlformats.org/officeDocument/2006/relationships/image" Target="media/image327.png"/><Relationship Id="rId322" Type="http://schemas.openxmlformats.org/officeDocument/2006/relationships/image" Target="media/image326.png"/><Relationship Id="rId321" Type="http://schemas.openxmlformats.org/officeDocument/2006/relationships/image" Target="media/image325.png"/><Relationship Id="rId320" Type="http://schemas.openxmlformats.org/officeDocument/2006/relationships/image" Target="media/image324.png"/><Relationship Id="rId32" Type="http://schemas.openxmlformats.org/officeDocument/2006/relationships/image" Target="media/image36.png"/><Relationship Id="rId319" Type="http://schemas.openxmlformats.org/officeDocument/2006/relationships/image" Target="media/image323.png"/><Relationship Id="rId318" Type="http://schemas.openxmlformats.org/officeDocument/2006/relationships/image" Target="media/image322.png"/><Relationship Id="rId317" Type="http://schemas.openxmlformats.org/officeDocument/2006/relationships/image" Target="media/image321.png"/><Relationship Id="rId316" Type="http://schemas.openxmlformats.org/officeDocument/2006/relationships/image" Target="media/image320.png"/><Relationship Id="rId315" Type="http://schemas.openxmlformats.org/officeDocument/2006/relationships/image" Target="media/image319.png"/><Relationship Id="rId314" Type="http://schemas.openxmlformats.org/officeDocument/2006/relationships/image" Target="media/image318.png"/><Relationship Id="rId313" Type="http://schemas.openxmlformats.org/officeDocument/2006/relationships/image" Target="media/image317.png"/><Relationship Id="rId312" Type="http://schemas.openxmlformats.org/officeDocument/2006/relationships/image" Target="media/image316.png"/><Relationship Id="rId311" Type="http://schemas.openxmlformats.org/officeDocument/2006/relationships/image" Target="media/image315.png"/><Relationship Id="rId310" Type="http://schemas.openxmlformats.org/officeDocument/2006/relationships/image" Target="media/image314.png"/><Relationship Id="rId31" Type="http://schemas.openxmlformats.org/officeDocument/2006/relationships/image" Target="media/image35.jpeg"/><Relationship Id="rId309" Type="http://schemas.openxmlformats.org/officeDocument/2006/relationships/image" Target="media/image313.png"/><Relationship Id="rId308" Type="http://schemas.openxmlformats.org/officeDocument/2006/relationships/image" Target="media/image312.png"/><Relationship Id="rId307" Type="http://schemas.openxmlformats.org/officeDocument/2006/relationships/image" Target="media/image311.png"/><Relationship Id="rId306" Type="http://schemas.openxmlformats.org/officeDocument/2006/relationships/image" Target="media/image310.png"/><Relationship Id="rId305" Type="http://schemas.openxmlformats.org/officeDocument/2006/relationships/image" Target="media/image309.png"/><Relationship Id="rId304" Type="http://schemas.openxmlformats.org/officeDocument/2006/relationships/image" Target="media/image308.png"/><Relationship Id="rId303" Type="http://schemas.openxmlformats.org/officeDocument/2006/relationships/image" Target="media/image307.png"/><Relationship Id="rId302" Type="http://schemas.openxmlformats.org/officeDocument/2006/relationships/image" Target="media/image306.png"/><Relationship Id="rId301" Type="http://schemas.openxmlformats.org/officeDocument/2006/relationships/image" Target="media/image305.png"/><Relationship Id="rId300" Type="http://schemas.openxmlformats.org/officeDocument/2006/relationships/image" Target="media/image304.jpeg"/><Relationship Id="rId30" Type="http://schemas.openxmlformats.org/officeDocument/2006/relationships/image" Target="media/image34.png"/><Relationship Id="rId3" Type="http://schemas.openxmlformats.org/officeDocument/2006/relationships/image" Target="media/image7.png"/><Relationship Id="rId299" Type="http://schemas.openxmlformats.org/officeDocument/2006/relationships/image" Target="media/image303.jpeg"/><Relationship Id="rId298" Type="http://schemas.openxmlformats.org/officeDocument/2006/relationships/image" Target="media/image302.jpeg"/><Relationship Id="rId297" Type="http://schemas.openxmlformats.org/officeDocument/2006/relationships/image" Target="media/image301.jpeg"/><Relationship Id="rId296" Type="http://schemas.openxmlformats.org/officeDocument/2006/relationships/image" Target="media/image300.jpeg"/><Relationship Id="rId295" Type="http://schemas.openxmlformats.org/officeDocument/2006/relationships/image" Target="media/image299.png"/><Relationship Id="rId294" Type="http://schemas.openxmlformats.org/officeDocument/2006/relationships/image" Target="media/image298.png"/><Relationship Id="rId293" Type="http://schemas.openxmlformats.org/officeDocument/2006/relationships/image" Target="media/image297.png"/><Relationship Id="rId292" Type="http://schemas.openxmlformats.org/officeDocument/2006/relationships/image" Target="media/image296.png"/><Relationship Id="rId291" Type="http://schemas.openxmlformats.org/officeDocument/2006/relationships/image" Target="media/image295.png"/><Relationship Id="rId290" Type="http://schemas.openxmlformats.org/officeDocument/2006/relationships/image" Target="media/image294.png"/><Relationship Id="rId29" Type="http://schemas.openxmlformats.org/officeDocument/2006/relationships/image" Target="media/image33.png"/><Relationship Id="rId289" Type="http://schemas.openxmlformats.org/officeDocument/2006/relationships/image" Target="media/image293.png"/><Relationship Id="rId288" Type="http://schemas.openxmlformats.org/officeDocument/2006/relationships/image" Target="media/image292.png"/><Relationship Id="rId287" Type="http://schemas.openxmlformats.org/officeDocument/2006/relationships/image" Target="media/image291.png"/><Relationship Id="rId286" Type="http://schemas.openxmlformats.org/officeDocument/2006/relationships/image" Target="media/image290.png"/><Relationship Id="rId285" Type="http://schemas.openxmlformats.org/officeDocument/2006/relationships/image" Target="media/image289.png"/><Relationship Id="rId284" Type="http://schemas.openxmlformats.org/officeDocument/2006/relationships/image" Target="media/image288.png"/><Relationship Id="rId283" Type="http://schemas.openxmlformats.org/officeDocument/2006/relationships/image" Target="media/image287.png"/><Relationship Id="rId282" Type="http://schemas.openxmlformats.org/officeDocument/2006/relationships/image" Target="media/image286.png"/><Relationship Id="rId281" Type="http://schemas.openxmlformats.org/officeDocument/2006/relationships/image" Target="media/image285.png"/><Relationship Id="rId280" Type="http://schemas.openxmlformats.org/officeDocument/2006/relationships/image" Target="media/image284.png"/><Relationship Id="rId28" Type="http://schemas.openxmlformats.org/officeDocument/2006/relationships/image" Target="media/image32.png"/><Relationship Id="rId279" Type="http://schemas.openxmlformats.org/officeDocument/2006/relationships/image" Target="media/image283.png"/><Relationship Id="rId278" Type="http://schemas.openxmlformats.org/officeDocument/2006/relationships/image" Target="media/image282.png"/><Relationship Id="rId277" Type="http://schemas.openxmlformats.org/officeDocument/2006/relationships/image" Target="media/image281.png"/><Relationship Id="rId276" Type="http://schemas.openxmlformats.org/officeDocument/2006/relationships/image" Target="media/image280.png"/><Relationship Id="rId275" Type="http://schemas.openxmlformats.org/officeDocument/2006/relationships/image" Target="media/image279.jpeg"/><Relationship Id="rId274" Type="http://schemas.openxmlformats.org/officeDocument/2006/relationships/image" Target="media/image278.jpeg"/><Relationship Id="rId273" Type="http://schemas.openxmlformats.org/officeDocument/2006/relationships/image" Target="media/image277.jpeg"/><Relationship Id="rId272" Type="http://schemas.openxmlformats.org/officeDocument/2006/relationships/image" Target="media/image276.png"/><Relationship Id="rId271" Type="http://schemas.openxmlformats.org/officeDocument/2006/relationships/image" Target="media/image275.png"/><Relationship Id="rId270" Type="http://schemas.openxmlformats.org/officeDocument/2006/relationships/image" Target="media/image274.png"/><Relationship Id="rId27" Type="http://schemas.openxmlformats.org/officeDocument/2006/relationships/image" Target="media/image31.png"/><Relationship Id="rId269" Type="http://schemas.openxmlformats.org/officeDocument/2006/relationships/image" Target="media/image273.png"/><Relationship Id="rId268" Type="http://schemas.openxmlformats.org/officeDocument/2006/relationships/image" Target="media/image272.png"/><Relationship Id="rId267" Type="http://schemas.openxmlformats.org/officeDocument/2006/relationships/image" Target="media/image271.png"/><Relationship Id="rId266" Type="http://schemas.openxmlformats.org/officeDocument/2006/relationships/image" Target="media/image270.png"/><Relationship Id="rId265" Type="http://schemas.openxmlformats.org/officeDocument/2006/relationships/image" Target="media/image269.png"/><Relationship Id="rId264" Type="http://schemas.openxmlformats.org/officeDocument/2006/relationships/image" Target="media/image268.png"/><Relationship Id="rId263" Type="http://schemas.openxmlformats.org/officeDocument/2006/relationships/image" Target="media/image267.png"/><Relationship Id="rId262" Type="http://schemas.openxmlformats.org/officeDocument/2006/relationships/image" Target="media/image266.png"/><Relationship Id="rId261" Type="http://schemas.openxmlformats.org/officeDocument/2006/relationships/image" Target="media/image265.png"/><Relationship Id="rId260" Type="http://schemas.openxmlformats.org/officeDocument/2006/relationships/image" Target="media/image264.png"/><Relationship Id="rId26" Type="http://schemas.openxmlformats.org/officeDocument/2006/relationships/image" Target="media/image30.png"/><Relationship Id="rId259" Type="http://schemas.openxmlformats.org/officeDocument/2006/relationships/image" Target="media/image263.png"/><Relationship Id="rId258" Type="http://schemas.openxmlformats.org/officeDocument/2006/relationships/image" Target="media/image262.png"/><Relationship Id="rId257" Type="http://schemas.openxmlformats.org/officeDocument/2006/relationships/image" Target="media/image261.png"/><Relationship Id="rId256" Type="http://schemas.openxmlformats.org/officeDocument/2006/relationships/image" Target="media/image260.png"/><Relationship Id="rId255" Type="http://schemas.openxmlformats.org/officeDocument/2006/relationships/image" Target="media/image259.png"/><Relationship Id="rId254" Type="http://schemas.openxmlformats.org/officeDocument/2006/relationships/image" Target="media/image258.png"/><Relationship Id="rId253" Type="http://schemas.openxmlformats.org/officeDocument/2006/relationships/image" Target="media/image257.png"/><Relationship Id="rId252" Type="http://schemas.openxmlformats.org/officeDocument/2006/relationships/image" Target="media/image256.png"/><Relationship Id="rId251" Type="http://schemas.openxmlformats.org/officeDocument/2006/relationships/image" Target="media/image255.png"/><Relationship Id="rId250" Type="http://schemas.openxmlformats.org/officeDocument/2006/relationships/image" Target="media/image254.png"/><Relationship Id="rId25" Type="http://schemas.openxmlformats.org/officeDocument/2006/relationships/image" Target="media/image29.png"/><Relationship Id="rId249" Type="http://schemas.openxmlformats.org/officeDocument/2006/relationships/image" Target="media/image253.png"/><Relationship Id="rId248" Type="http://schemas.openxmlformats.org/officeDocument/2006/relationships/image" Target="media/image252.png"/><Relationship Id="rId247" Type="http://schemas.openxmlformats.org/officeDocument/2006/relationships/image" Target="media/image251.png"/><Relationship Id="rId246" Type="http://schemas.openxmlformats.org/officeDocument/2006/relationships/image" Target="media/image250.png"/><Relationship Id="rId245" Type="http://schemas.openxmlformats.org/officeDocument/2006/relationships/image" Target="media/image249.png"/><Relationship Id="rId244" Type="http://schemas.openxmlformats.org/officeDocument/2006/relationships/image" Target="media/image248.png"/><Relationship Id="rId243" Type="http://schemas.openxmlformats.org/officeDocument/2006/relationships/image" Target="media/image247.png"/><Relationship Id="rId242" Type="http://schemas.openxmlformats.org/officeDocument/2006/relationships/image" Target="media/image246.png"/><Relationship Id="rId241" Type="http://schemas.openxmlformats.org/officeDocument/2006/relationships/image" Target="media/image245.png"/><Relationship Id="rId240" Type="http://schemas.openxmlformats.org/officeDocument/2006/relationships/image" Target="media/image244.png"/><Relationship Id="rId24" Type="http://schemas.openxmlformats.org/officeDocument/2006/relationships/image" Target="media/image28.png"/><Relationship Id="rId239" Type="http://schemas.openxmlformats.org/officeDocument/2006/relationships/image" Target="media/image243.png"/><Relationship Id="rId238" Type="http://schemas.openxmlformats.org/officeDocument/2006/relationships/image" Target="media/image242.png"/><Relationship Id="rId237" Type="http://schemas.openxmlformats.org/officeDocument/2006/relationships/image" Target="media/image241.png"/><Relationship Id="rId236" Type="http://schemas.openxmlformats.org/officeDocument/2006/relationships/image" Target="media/image240.png"/><Relationship Id="rId235" Type="http://schemas.openxmlformats.org/officeDocument/2006/relationships/image" Target="media/image239.png"/><Relationship Id="rId234" Type="http://schemas.openxmlformats.org/officeDocument/2006/relationships/image" Target="media/image238.png"/><Relationship Id="rId233" Type="http://schemas.openxmlformats.org/officeDocument/2006/relationships/image" Target="media/image237.png"/><Relationship Id="rId232" Type="http://schemas.openxmlformats.org/officeDocument/2006/relationships/image" Target="media/image236.png"/><Relationship Id="rId231" Type="http://schemas.openxmlformats.org/officeDocument/2006/relationships/image" Target="media/image235.png"/><Relationship Id="rId230" Type="http://schemas.openxmlformats.org/officeDocument/2006/relationships/image" Target="media/image234.png"/><Relationship Id="rId23" Type="http://schemas.openxmlformats.org/officeDocument/2006/relationships/image" Target="media/image27.jpeg"/><Relationship Id="rId229" Type="http://schemas.openxmlformats.org/officeDocument/2006/relationships/image" Target="media/image233.png"/><Relationship Id="rId228" Type="http://schemas.openxmlformats.org/officeDocument/2006/relationships/image" Target="media/image232.png"/><Relationship Id="rId227" Type="http://schemas.openxmlformats.org/officeDocument/2006/relationships/image" Target="media/image231.png"/><Relationship Id="rId226" Type="http://schemas.openxmlformats.org/officeDocument/2006/relationships/image" Target="media/image230.png"/><Relationship Id="rId225" Type="http://schemas.openxmlformats.org/officeDocument/2006/relationships/image" Target="media/image229.png"/><Relationship Id="rId224" Type="http://schemas.openxmlformats.org/officeDocument/2006/relationships/image" Target="media/image228.png"/><Relationship Id="rId223" Type="http://schemas.openxmlformats.org/officeDocument/2006/relationships/image" Target="media/image227.png"/><Relationship Id="rId222" Type="http://schemas.openxmlformats.org/officeDocument/2006/relationships/image" Target="media/image226.png"/><Relationship Id="rId221" Type="http://schemas.openxmlformats.org/officeDocument/2006/relationships/image" Target="media/image225.png"/><Relationship Id="rId220" Type="http://schemas.openxmlformats.org/officeDocument/2006/relationships/image" Target="media/image224.png"/><Relationship Id="rId22" Type="http://schemas.openxmlformats.org/officeDocument/2006/relationships/image" Target="media/image26.png"/><Relationship Id="rId219" Type="http://schemas.openxmlformats.org/officeDocument/2006/relationships/image" Target="media/image223.jpeg"/><Relationship Id="rId218" Type="http://schemas.openxmlformats.org/officeDocument/2006/relationships/image" Target="media/image222.png"/><Relationship Id="rId217" Type="http://schemas.openxmlformats.org/officeDocument/2006/relationships/image" Target="media/image221.png"/><Relationship Id="rId216" Type="http://schemas.openxmlformats.org/officeDocument/2006/relationships/image" Target="media/image220.png"/><Relationship Id="rId215" Type="http://schemas.openxmlformats.org/officeDocument/2006/relationships/image" Target="media/image219.png"/><Relationship Id="rId214" Type="http://schemas.openxmlformats.org/officeDocument/2006/relationships/image" Target="media/image218.png"/><Relationship Id="rId213" Type="http://schemas.openxmlformats.org/officeDocument/2006/relationships/image" Target="media/image217.png"/><Relationship Id="rId212" Type="http://schemas.openxmlformats.org/officeDocument/2006/relationships/image" Target="media/image216.jpeg"/><Relationship Id="rId211" Type="http://schemas.openxmlformats.org/officeDocument/2006/relationships/image" Target="media/image215.jpeg"/><Relationship Id="rId210" Type="http://schemas.openxmlformats.org/officeDocument/2006/relationships/image" Target="media/image214.jpeg"/><Relationship Id="rId21" Type="http://schemas.openxmlformats.org/officeDocument/2006/relationships/image" Target="media/image25.png"/><Relationship Id="rId209" Type="http://schemas.openxmlformats.org/officeDocument/2006/relationships/image" Target="media/image213.jpeg"/><Relationship Id="rId208" Type="http://schemas.openxmlformats.org/officeDocument/2006/relationships/image" Target="media/image212.jpeg"/><Relationship Id="rId207" Type="http://schemas.openxmlformats.org/officeDocument/2006/relationships/image" Target="media/image211.png"/><Relationship Id="rId206" Type="http://schemas.openxmlformats.org/officeDocument/2006/relationships/image" Target="media/image210.jpeg"/><Relationship Id="rId205" Type="http://schemas.openxmlformats.org/officeDocument/2006/relationships/image" Target="media/image209.png"/><Relationship Id="rId204" Type="http://schemas.openxmlformats.org/officeDocument/2006/relationships/image" Target="media/image208.png"/><Relationship Id="rId203" Type="http://schemas.openxmlformats.org/officeDocument/2006/relationships/image" Target="media/image207.png"/><Relationship Id="rId202" Type="http://schemas.openxmlformats.org/officeDocument/2006/relationships/image" Target="media/image206.png"/><Relationship Id="rId201" Type="http://schemas.openxmlformats.org/officeDocument/2006/relationships/image" Target="media/image205.png"/><Relationship Id="rId200" Type="http://schemas.openxmlformats.org/officeDocument/2006/relationships/image" Target="media/image204.png"/><Relationship Id="rId20" Type="http://schemas.openxmlformats.org/officeDocument/2006/relationships/image" Target="media/image24.png"/><Relationship Id="rId2" Type="http://schemas.openxmlformats.org/officeDocument/2006/relationships/image" Target="media/image6.png"/><Relationship Id="rId199" Type="http://schemas.openxmlformats.org/officeDocument/2006/relationships/image" Target="media/image203.png"/><Relationship Id="rId198" Type="http://schemas.openxmlformats.org/officeDocument/2006/relationships/image" Target="media/image202.png"/><Relationship Id="rId197" Type="http://schemas.openxmlformats.org/officeDocument/2006/relationships/image" Target="media/image201.png"/><Relationship Id="rId196" Type="http://schemas.openxmlformats.org/officeDocument/2006/relationships/image" Target="media/image200.png"/><Relationship Id="rId195" Type="http://schemas.openxmlformats.org/officeDocument/2006/relationships/image" Target="media/image199.png"/><Relationship Id="rId194" Type="http://schemas.openxmlformats.org/officeDocument/2006/relationships/image" Target="media/image198.png"/><Relationship Id="rId193" Type="http://schemas.openxmlformats.org/officeDocument/2006/relationships/image" Target="media/image197.png"/><Relationship Id="rId192" Type="http://schemas.openxmlformats.org/officeDocument/2006/relationships/image" Target="media/image196.png"/><Relationship Id="rId191" Type="http://schemas.openxmlformats.org/officeDocument/2006/relationships/image" Target="media/image195.png"/><Relationship Id="rId190" Type="http://schemas.openxmlformats.org/officeDocument/2006/relationships/image" Target="media/image194.png"/><Relationship Id="rId19" Type="http://schemas.openxmlformats.org/officeDocument/2006/relationships/image" Target="media/image23.png"/><Relationship Id="rId189" Type="http://schemas.openxmlformats.org/officeDocument/2006/relationships/image" Target="media/image193.png"/><Relationship Id="rId188" Type="http://schemas.openxmlformats.org/officeDocument/2006/relationships/image" Target="media/image192.png"/><Relationship Id="rId187" Type="http://schemas.openxmlformats.org/officeDocument/2006/relationships/image" Target="media/image191.png"/><Relationship Id="rId186" Type="http://schemas.openxmlformats.org/officeDocument/2006/relationships/image" Target="media/image190.png"/><Relationship Id="rId185" Type="http://schemas.openxmlformats.org/officeDocument/2006/relationships/image" Target="media/image189.png"/><Relationship Id="rId184" Type="http://schemas.openxmlformats.org/officeDocument/2006/relationships/image" Target="media/image188.png"/><Relationship Id="rId183" Type="http://schemas.openxmlformats.org/officeDocument/2006/relationships/image" Target="media/image187.jpeg"/><Relationship Id="rId182" Type="http://schemas.openxmlformats.org/officeDocument/2006/relationships/image" Target="media/image186.jpeg"/><Relationship Id="rId181" Type="http://schemas.openxmlformats.org/officeDocument/2006/relationships/image" Target="media/image185.jpeg"/><Relationship Id="rId180" Type="http://schemas.openxmlformats.org/officeDocument/2006/relationships/image" Target="media/image184.jpeg"/><Relationship Id="rId18" Type="http://schemas.openxmlformats.org/officeDocument/2006/relationships/image" Target="media/image22.png"/><Relationship Id="rId179" Type="http://schemas.openxmlformats.org/officeDocument/2006/relationships/image" Target="media/image183.png"/><Relationship Id="rId178" Type="http://schemas.openxmlformats.org/officeDocument/2006/relationships/image" Target="media/image182.png"/><Relationship Id="rId177" Type="http://schemas.openxmlformats.org/officeDocument/2006/relationships/image" Target="media/image181.jpeg"/><Relationship Id="rId176" Type="http://schemas.openxmlformats.org/officeDocument/2006/relationships/image" Target="media/image180.jpeg"/><Relationship Id="rId175" Type="http://schemas.openxmlformats.org/officeDocument/2006/relationships/image" Target="media/image179.jpeg"/><Relationship Id="rId174" Type="http://schemas.openxmlformats.org/officeDocument/2006/relationships/image" Target="media/image178.jpeg"/><Relationship Id="rId173" Type="http://schemas.openxmlformats.org/officeDocument/2006/relationships/image" Target="media/image177.png"/><Relationship Id="rId172" Type="http://schemas.openxmlformats.org/officeDocument/2006/relationships/image" Target="media/image176.png"/><Relationship Id="rId171" Type="http://schemas.openxmlformats.org/officeDocument/2006/relationships/image" Target="media/image175.jpeg"/><Relationship Id="rId170" Type="http://schemas.openxmlformats.org/officeDocument/2006/relationships/image" Target="media/image174.jpeg"/><Relationship Id="rId17" Type="http://schemas.openxmlformats.org/officeDocument/2006/relationships/image" Target="media/image21.png"/><Relationship Id="rId169" Type="http://schemas.openxmlformats.org/officeDocument/2006/relationships/image" Target="media/image173.jpeg"/><Relationship Id="rId168" Type="http://schemas.openxmlformats.org/officeDocument/2006/relationships/image" Target="media/image172.jpeg"/><Relationship Id="rId167" Type="http://schemas.openxmlformats.org/officeDocument/2006/relationships/image" Target="media/image171.jpeg"/><Relationship Id="rId166" Type="http://schemas.openxmlformats.org/officeDocument/2006/relationships/image" Target="media/image170.jpeg"/><Relationship Id="rId165" Type="http://schemas.openxmlformats.org/officeDocument/2006/relationships/image" Target="media/image169.jpeg"/><Relationship Id="rId164" Type="http://schemas.openxmlformats.org/officeDocument/2006/relationships/image" Target="media/image168.jpeg"/><Relationship Id="rId163" Type="http://schemas.openxmlformats.org/officeDocument/2006/relationships/image" Target="media/image167.png"/><Relationship Id="rId162" Type="http://schemas.openxmlformats.org/officeDocument/2006/relationships/image" Target="media/image166.png"/><Relationship Id="rId161" Type="http://schemas.openxmlformats.org/officeDocument/2006/relationships/image" Target="media/image165.png"/><Relationship Id="rId160" Type="http://schemas.openxmlformats.org/officeDocument/2006/relationships/image" Target="media/image164.png"/><Relationship Id="rId16" Type="http://schemas.openxmlformats.org/officeDocument/2006/relationships/image" Target="media/image20.png"/><Relationship Id="rId159" Type="http://schemas.openxmlformats.org/officeDocument/2006/relationships/image" Target="media/image163.jpeg"/><Relationship Id="rId158" Type="http://schemas.openxmlformats.org/officeDocument/2006/relationships/image" Target="media/image162.png"/><Relationship Id="rId157" Type="http://schemas.openxmlformats.org/officeDocument/2006/relationships/image" Target="media/image161.png"/><Relationship Id="rId156" Type="http://schemas.openxmlformats.org/officeDocument/2006/relationships/image" Target="media/image160.png"/><Relationship Id="rId155" Type="http://schemas.openxmlformats.org/officeDocument/2006/relationships/image" Target="media/image159.png"/><Relationship Id="rId154" Type="http://schemas.openxmlformats.org/officeDocument/2006/relationships/image" Target="media/image158.jpeg"/><Relationship Id="rId153" Type="http://schemas.openxmlformats.org/officeDocument/2006/relationships/image" Target="media/image157.png"/><Relationship Id="rId152" Type="http://schemas.openxmlformats.org/officeDocument/2006/relationships/image" Target="media/image156.png"/><Relationship Id="rId151" Type="http://schemas.openxmlformats.org/officeDocument/2006/relationships/image" Target="media/image155.png"/><Relationship Id="rId150" Type="http://schemas.openxmlformats.org/officeDocument/2006/relationships/image" Target="media/image154.png"/><Relationship Id="rId15" Type="http://schemas.openxmlformats.org/officeDocument/2006/relationships/image" Target="media/image19.png"/><Relationship Id="rId149" Type="http://schemas.openxmlformats.org/officeDocument/2006/relationships/image" Target="media/image153.png"/><Relationship Id="rId148" Type="http://schemas.openxmlformats.org/officeDocument/2006/relationships/image" Target="media/image152.png"/><Relationship Id="rId147" Type="http://schemas.openxmlformats.org/officeDocument/2006/relationships/image" Target="media/image151.png"/><Relationship Id="rId146" Type="http://schemas.openxmlformats.org/officeDocument/2006/relationships/image" Target="media/image150.jpeg"/><Relationship Id="rId145" Type="http://schemas.openxmlformats.org/officeDocument/2006/relationships/image" Target="media/image149.png"/><Relationship Id="rId144" Type="http://schemas.openxmlformats.org/officeDocument/2006/relationships/image" Target="media/image148.png"/><Relationship Id="rId143" Type="http://schemas.openxmlformats.org/officeDocument/2006/relationships/image" Target="media/image147.png"/><Relationship Id="rId142" Type="http://schemas.openxmlformats.org/officeDocument/2006/relationships/image" Target="media/image146.png"/><Relationship Id="rId141" Type="http://schemas.openxmlformats.org/officeDocument/2006/relationships/image" Target="media/image145.png"/><Relationship Id="rId140" Type="http://schemas.openxmlformats.org/officeDocument/2006/relationships/image" Target="media/image144.png"/><Relationship Id="rId14" Type="http://schemas.openxmlformats.org/officeDocument/2006/relationships/image" Target="media/image18.jpeg"/><Relationship Id="rId139" Type="http://schemas.openxmlformats.org/officeDocument/2006/relationships/image" Target="media/image143.png"/><Relationship Id="rId138" Type="http://schemas.openxmlformats.org/officeDocument/2006/relationships/image" Target="media/image142.png"/><Relationship Id="rId137" Type="http://schemas.openxmlformats.org/officeDocument/2006/relationships/image" Target="media/image141.png"/><Relationship Id="rId136" Type="http://schemas.openxmlformats.org/officeDocument/2006/relationships/image" Target="media/image140.png"/><Relationship Id="rId135" Type="http://schemas.openxmlformats.org/officeDocument/2006/relationships/image" Target="media/image139.png"/><Relationship Id="rId134" Type="http://schemas.openxmlformats.org/officeDocument/2006/relationships/image" Target="media/image138.png"/><Relationship Id="rId133" Type="http://schemas.openxmlformats.org/officeDocument/2006/relationships/image" Target="media/image137.png"/><Relationship Id="rId132" Type="http://schemas.openxmlformats.org/officeDocument/2006/relationships/image" Target="media/image136.png"/><Relationship Id="rId131" Type="http://schemas.openxmlformats.org/officeDocument/2006/relationships/image" Target="media/image135.jpeg"/><Relationship Id="rId130" Type="http://schemas.openxmlformats.org/officeDocument/2006/relationships/image" Target="media/image134.jpeg"/><Relationship Id="rId13" Type="http://schemas.openxmlformats.org/officeDocument/2006/relationships/image" Target="media/image17.png"/><Relationship Id="rId129" Type="http://schemas.openxmlformats.org/officeDocument/2006/relationships/image" Target="media/image133.png"/><Relationship Id="rId128" Type="http://schemas.openxmlformats.org/officeDocument/2006/relationships/image" Target="media/image132.png"/><Relationship Id="rId127" Type="http://schemas.openxmlformats.org/officeDocument/2006/relationships/image" Target="media/image131.png"/><Relationship Id="rId126" Type="http://schemas.openxmlformats.org/officeDocument/2006/relationships/image" Target="media/image130.jpeg"/><Relationship Id="rId125" Type="http://schemas.openxmlformats.org/officeDocument/2006/relationships/image" Target="media/image129.png"/><Relationship Id="rId124" Type="http://schemas.openxmlformats.org/officeDocument/2006/relationships/image" Target="media/image128.jpeg"/><Relationship Id="rId123" Type="http://schemas.openxmlformats.org/officeDocument/2006/relationships/image" Target="media/image127.png"/><Relationship Id="rId122" Type="http://schemas.openxmlformats.org/officeDocument/2006/relationships/image" Target="media/image126.png"/><Relationship Id="rId121" Type="http://schemas.openxmlformats.org/officeDocument/2006/relationships/image" Target="media/image125.jpeg"/><Relationship Id="rId120" Type="http://schemas.openxmlformats.org/officeDocument/2006/relationships/image" Target="media/image124.jpeg"/><Relationship Id="rId12" Type="http://schemas.openxmlformats.org/officeDocument/2006/relationships/image" Target="media/image16.png"/><Relationship Id="rId119" Type="http://schemas.openxmlformats.org/officeDocument/2006/relationships/image" Target="media/image123.jpeg"/><Relationship Id="rId118" Type="http://schemas.openxmlformats.org/officeDocument/2006/relationships/image" Target="media/image122.jpeg"/><Relationship Id="rId117" Type="http://schemas.openxmlformats.org/officeDocument/2006/relationships/image" Target="media/image121.jpeg"/><Relationship Id="rId116" Type="http://schemas.openxmlformats.org/officeDocument/2006/relationships/image" Target="media/image120.jpeg"/><Relationship Id="rId115" Type="http://schemas.openxmlformats.org/officeDocument/2006/relationships/image" Target="media/image119.jpeg"/><Relationship Id="rId114" Type="http://schemas.openxmlformats.org/officeDocument/2006/relationships/image" Target="media/image118.jpeg"/><Relationship Id="rId113" Type="http://schemas.openxmlformats.org/officeDocument/2006/relationships/image" Target="media/image117.png"/><Relationship Id="rId112" Type="http://schemas.openxmlformats.org/officeDocument/2006/relationships/image" Target="media/image116.png"/><Relationship Id="rId111" Type="http://schemas.openxmlformats.org/officeDocument/2006/relationships/image" Target="media/image115.png"/><Relationship Id="rId110" Type="http://schemas.openxmlformats.org/officeDocument/2006/relationships/image" Target="media/image114.jpeg"/><Relationship Id="rId11" Type="http://schemas.openxmlformats.org/officeDocument/2006/relationships/image" Target="media/image15.png"/><Relationship Id="rId109" Type="http://schemas.openxmlformats.org/officeDocument/2006/relationships/image" Target="media/image113.jpeg"/><Relationship Id="rId108" Type="http://schemas.openxmlformats.org/officeDocument/2006/relationships/image" Target="media/image112.jpeg"/><Relationship Id="rId107" Type="http://schemas.openxmlformats.org/officeDocument/2006/relationships/image" Target="media/image111.jpeg"/><Relationship Id="rId106" Type="http://schemas.openxmlformats.org/officeDocument/2006/relationships/image" Target="media/image110.jpeg"/><Relationship Id="rId105" Type="http://schemas.openxmlformats.org/officeDocument/2006/relationships/image" Target="media/image109.jpeg"/><Relationship Id="rId104" Type="http://schemas.openxmlformats.org/officeDocument/2006/relationships/image" Target="media/image108.jpeg"/><Relationship Id="rId103" Type="http://schemas.openxmlformats.org/officeDocument/2006/relationships/image" Target="media/image107.png"/><Relationship Id="rId102" Type="http://schemas.openxmlformats.org/officeDocument/2006/relationships/image" Target="media/image106.png"/><Relationship Id="rId101" Type="http://schemas.openxmlformats.org/officeDocument/2006/relationships/image" Target="media/image105.png"/><Relationship Id="rId100" Type="http://schemas.openxmlformats.org/officeDocument/2006/relationships/image" Target="media/image104.jpeg"/><Relationship Id="rId10" Type="http://schemas.openxmlformats.org/officeDocument/2006/relationships/image" Target="media/image14.png"/><Relationship Id="rId1" Type="http://schemas.openxmlformats.org/officeDocument/2006/relationships/image" Target="media/image5.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www.wps.cn/officeDocument/2020/cellImage" Target="cellimag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244475</xdr:colOff>
      <xdr:row>0</xdr:row>
      <xdr:rowOff>0</xdr:rowOff>
    </xdr:to>
    <xdr:pic>
      <xdr:nvPicPr>
        <xdr:cNvPr id="6" name="图片 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7" name="图片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12" name="图片 1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13" name="图片 1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17" name="图片 1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18" name="图片 1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22" name="图片 2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23" name="图片 2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25" name="图片 2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26" name="图片 2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27" name="图片 2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28" name="图片 2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editAs="oneCell">
    <xdr:from>
      <xdr:col>0</xdr:col>
      <xdr:colOff>0</xdr:colOff>
      <xdr:row>0</xdr:row>
      <xdr:rowOff>0</xdr:rowOff>
    </xdr:from>
    <xdr:to>
      <xdr:col>1</xdr:col>
      <xdr:colOff>244475</xdr:colOff>
      <xdr:row>0</xdr:row>
      <xdr:rowOff>0</xdr:rowOff>
    </xdr:to>
    <xdr:pic>
      <xdr:nvPicPr>
        <xdr:cNvPr id="29" name="图片 28"/>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twoCellAnchor>
    <xdr:from>
      <xdr:col>5</xdr:col>
      <xdr:colOff>314325</xdr:colOff>
      <xdr:row>5</xdr:row>
      <xdr:rowOff>0</xdr:rowOff>
    </xdr:from>
    <xdr:to>
      <xdr:col>5</xdr:col>
      <xdr:colOff>1885315</xdr:colOff>
      <xdr:row>5</xdr:row>
      <xdr:rowOff>0</xdr:rowOff>
    </xdr:to>
    <xdr:pic>
      <xdr:nvPicPr>
        <xdr:cNvPr id="120" name="图片 3"/>
        <xdr:cNvPicPr>
          <a:picLocks noChangeAspect="1"/>
        </xdr:cNvPicPr>
      </xdr:nvPicPr>
      <xdr:blipFill>
        <a:blip r:embed="rId2"/>
        <a:stretch>
          <a:fillRect/>
        </a:stretch>
      </xdr:blipFill>
      <xdr:spPr>
        <a:xfrm>
          <a:off x="9373870" y="2762250"/>
          <a:ext cx="1410335" cy="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111125</xdr:colOff>
      <xdr:row>0</xdr:row>
      <xdr:rowOff>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644525" cy="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68580</xdr:colOff>
      <xdr:row>5</xdr:row>
      <xdr:rowOff>590550</xdr:rowOff>
    </xdr:from>
    <xdr:to>
      <xdr:col>2</xdr:col>
      <xdr:colOff>0</xdr:colOff>
      <xdr:row>5</xdr:row>
      <xdr:rowOff>1422400</xdr:rowOff>
    </xdr:to>
    <xdr:pic>
      <xdr:nvPicPr>
        <xdr:cNvPr id="4" name="图片 3"/>
        <xdr:cNvPicPr>
          <a:picLocks noChangeAspect="1"/>
        </xdr:cNvPicPr>
      </xdr:nvPicPr>
      <xdr:blipFill>
        <a:blip r:embed="rId1"/>
        <a:stretch>
          <a:fillRect/>
        </a:stretch>
      </xdr:blipFill>
      <xdr:spPr>
        <a:xfrm>
          <a:off x="449580" y="7156450"/>
          <a:ext cx="1207770" cy="831850"/>
        </a:xfrm>
        <a:prstGeom prst="rect">
          <a:avLst/>
        </a:prstGeom>
        <a:noFill/>
        <a:ln w="9525">
          <a:noFill/>
        </a:ln>
      </xdr:spPr>
    </xdr:pic>
    <xdr:clientData/>
  </xdr:twoCellAnchor>
  <xdr:twoCellAnchor editAs="oneCell">
    <xdr:from>
      <xdr:col>1</xdr:col>
      <xdr:colOff>94615</xdr:colOff>
      <xdr:row>15</xdr:row>
      <xdr:rowOff>350520</xdr:rowOff>
    </xdr:from>
    <xdr:to>
      <xdr:col>2</xdr:col>
      <xdr:colOff>0</xdr:colOff>
      <xdr:row>15</xdr:row>
      <xdr:rowOff>1365885</xdr:rowOff>
    </xdr:to>
    <xdr:pic>
      <xdr:nvPicPr>
        <xdr:cNvPr id="7" name="图片 6"/>
        <xdr:cNvPicPr>
          <a:picLocks noChangeAspect="1"/>
        </xdr:cNvPicPr>
      </xdr:nvPicPr>
      <xdr:blipFill>
        <a:blip r:embed="rId2"/>
        <a:stretch>
          <a:fillRect/>
        </a:stretch>
      </xdr:blipFill>
      <xdr:spPr>
        <a:xfrm>
          <a:off x="475615" y="30208220"/>
          <a:ext cx="1181735" cy="10153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03"/>
  <sheetViews>
    <sheetView topLeftCell="A115" workbookViewId="0">
      <selection activeCell="I9" sqref="I9"/>
    </sheetView>
  </sheetViews>
  <sheetFormatPr defaultColWidth="9" defaultRowHeight="16" customHeight="1" outlineLevelCol="6"/>
  <cols>
    <col min="1" max="1" width="4.875" style="246" customWidth="1"/>
    <col min="2" max="2" width="12.625" style="246" customWidth="1"/>
    <col min="3" max="3" width="49.875" style="248" customWidth="1"/>
    <col min="4" max="4" width="5.125" style="246" customWidth="1"/>
    <col min="5" max="5" width="5.5" style="249" customWidth="1"/>
    <col min="6" max="6" width="6" style="249" customWidth="1"/>
    <col min="7" max="7" width="5.125" style="250" customWidth="1"/>
    <col min="8" max="16377" width="9" style="246"/>
  </cols>
  <sheetData>
    <row r="1" customHeight="1" spans="1:7">
      <c r="A1" s="251" t="s">
        <v>0</v>
      </c>
      <c r="B1" s="251"/>
      <c r="C1" s="251"/>
      <c r="D1" s="251"/>
      <c r="E1" s="251"/>
      <c r="F1" s="251"/>
      <c r="G1" s="251"/>
    </row>
    <row r="2" s="246" customFormat="1" customHeight="1" spans="1:7">
      <c r="A2" s="252" t="s">
        <v>1</v>
      </c>
      <c r="B2" s="253" t="s">
        <v>2</v>
      </c>
      <c r="C2" s="252" t="s">
        <v>3</v>
      </c>
      <c r="D2" s="252" t="s">
        <v>4</v>
      </c>
      <c r="E2" s="254" t="s">
        <v>5</v>
      </c>
      <c r="F2" s="254" t="s">
        <v>6</v>
      </c>
      <c r="G2" s="255" t="s">
        <v>7</v>
      </c>
    </row>
    <row r="3" s="246" customFormat="1" customHeight="1" spans="1:7">
      <c r="A3" s="256">
        <v>1</v>
      </c>
      <c r="B3" s="257">
        <v>9787806735558</v>
      </c>
      <c r="C3" s="258" t="s">
        <v>8</v>
      </c>
      <c r="D3" s="256" t="s">
        <v>9</v>
      </c>
      <c r="E3" s="259">
        <v>3</v>
      </c>
      <c r="F3" s="254" t="s">
        <v>10</v>
      </c>
      <c r="G3" s="255"/>
    </row>
    <row r="4" s="246" customFormat="1" customHeight="1" spans="1:7">
      <c r="A4" s="260">
        <v>2</v>
      </c>
      <c r="B4" s="261">
        <v>9787565024160</v>
      </c>
      <c r="C4" s="262" t="s">
        <v>11</v>
      </c>
      <c r="D4" s="260" t="s">
        <v>12</v>
      </c>
      <c r="E4" s="263">
        <v>3</v>
      </c>
      <c r="F4" s="254" t="s">
        <v>10</v>
      </c>
      <c r="G4" s="255"/>
    </row>
    <row r="5" s="246" customFormat="1" customHeight="1" spans="1:7">
      <c r="A5" s="260">
        <v>3</v>
      </c>
      <c r="B5" s="261">
        <v>9787565024023</v>
      </c>
      <c r="C5" s="262" t="s">
        <v>13</v>
      </c>
      <c r="D5" s="260" t="s">
        <v>14</v>
      </c>
      <c r="E5" s="263">
        <v>3</v>
      </c>
      <c r="F5" s="254" t="s">
        <v>10</v>
      </c>
      <c r="G5" s="255"/>
    </row>
    <row r="6" s="246" customFormat="1" customHeight="1" spans="1:7">
      <c r="A6" s="260">
        <v>4</v>
      </c>
      <c r="B6" s="261">
        <v>9787565024115</v>
      </c>
      <c r="C6" s="262" t="s">
        <v>15</v>
      </c>
      <c r="D6" s="260" t="s">
        <v>16</v>
      </c>
      <c r="E6" s="263">
        <v>3</v>
      </c>
      <c r="F6" s="254" t="s">
        <v>10</v>
      </c>
      <c r="G6" s="255"/>
    </row>
    <row r="7" s="246" customFormat="1" customHeight="1" spans="1:7">
      <c r="A7" s="260">
        <v>5</v>
      </c>
      <c r="B7" s="261">
        <v>9787565024030</v>
      </c>
      <c r="C7" s="262" t="s">
        <v>17</v>
      </c>
      <c r="D7" s="260" t="s">
        <v>16</v>
      </c>
      <c r="E7" s="263">
        <v>3</v>
      </c>
      <c r="F7" s="254" t="s">
        <v>10</v>
      </c>
      <c r="G7" s="255"/>
    </row>
    <row r="8" s="246" customFormat="1" customHeight="1" spans="1:7">
      <c r="A8" s="260">
        <v>6</v>
      </c>
      <c r="B8" s="261">
        <v>9787565024184</v>
      </c>
      <c r="C8" s="262" t="s">
        <v>18</v>
      </c>
      <c r="D8" s="260" t="s">
        <v>12</v>
      </c>
      <c r="E8" s="263">
        <v>3</v>
      </c>
      <c r="F8" s="254" t="s">
        <v>10</v>
      </c>
      <c r="G8" s="255"/>
    </row>
    <row r="9" s="246" customFormat="1" customHeight="1" spans="1:7">
      <c r="A9" s="260">
        <v>7</v>
      </c>
      <c r="B9" s="261">
        <v>9787565024122</v>
      </c>
      <c r="C9" s="262" t="s">
        <v>19</v>
      </c>
      <c r="D9" s="260" t="s">
        <v>14</v>
      </c>
      <c r="E9" s="263">
        <v>3</v>
      </c>
      <c r="F9" s="254" t="s">
        <v>10</v>
      </c>
      <c r="G9" s="255"/>
    </row>
    <row r="10" s="246" customFormat="1" customHeight="1" spans="1:7">
      <c r="A10" s="260">
        <v>8</v>
      </c>
      <c r="B10" s="261">
        <v>9787514851939</v>
      </c>
      <c r="C10" s="262" t="s">
        <v>20</v>
      </c>
      <c r="D10" s="260" t="s">
        <v>21</v>
      </c>
      <c r="E10" s="263">
        <v>3</v>
      </c>
      <c r="F10" s="254" t="s">
        <v>10</v>
      </c>
      <c r="G10" s="255"/>
    </row>
    <row r="11" s="246" customFormat="1" customHeight="1" spans="1:7">
      <c r="A11" s="260">
        <v>9</v>
      </c>
      <c r="B11" s="261">
        <v>9787800317545</v>
      </c>
      <c r="C11" s="262" t="s">
        <v>22</v>
      </c>
      <c r="D11" s="260" t="s">
        <v>23</v>
      </c>
      <c r="E11" s="263">
        <v>3</v>
      </c>
      <c r="F11" s="254" t="s">
        <v>10</v>
      </c>
      <c r="G11" s="255"/>
    </row>
    <row r="12" s="246" customFormat="1" customHeight="1" spans="1:7">
      <c r="A12" s="260">
        <v>10</v>
      </c>
      <c r="B12" s="261">
        <v>9787546413983</v>
      </c>
      <c r="C12" s="262" t="s">
        <v>24</v>
      </c>
      <c r="D12" s="260" t="s">
        <v>21</v>
      </c>
      <c r="E12" s="263">
        <v>3</v>
      </c>
      <c r="F12" s="254" t="s">
        <v>10</v>
      </c>
      <c r="G12" s="255"/>
    </row>
    <row r="13" s="246" customFormat="1" customHeight="1" spans="1:7">
      <c r="A13" s="260">
        <v>11</v>
      </c>
      <c r="B13" s="261">
        <v>9787546414751</v>
      </c>
      <c r="C13" s="262" t="s">
        <v>25</v>
      </c>
      <c r="D13" s="260" t="s">
        <v>21</v>
      </c>
      <c r="E13" s="263">
        <v>3</v>
      </c>
      <c r="F13" s="254" t="s">
        <v>10</v>
      </c>
      <c r="G13" s="255"/>
    </row>
    <row r="14" s="246" customFormat="1" customHeight="1" spans="1:7">
      <c r="A14" s="260">
        <v>12</v>
      </c>
      <c r="B14" s="261">
        <v>9787539661636</v>
      </c>
      <c r="C14" s="262" t="s">
        <v>26</v>
      </c>
      <c r="D14" s="260" t="s">
        <v>9</v>
      </c>
      <c r="E14" s="263">
        <v>3</v>
      </c>
      <c r="F14" s="254" t="s">
        <v>10</v>
      </c>
      <c r="G14" s="255"/>
    </row>
    <row r="15" s="246" customFormat="1" customHeight="1" spans="1:7">
      <c r="A15" s="260">
        <v>13</v>
      </c>
      <c r="B15" s="261">
        <v>9787539660974</v>
      </c>
      <c r="C15" s="262" t="s">
        <v>27</v>
      </c>
      <c r="D15" s="260" t="s">
        <v>9</v>
      </c>
      <c r="E15" s="263">
        <v>3</v>
      </c>
      <c r="F15" s="254" t="s">
        <v>10</v>
      </c>
      <c r="G15" s="255"/>
    </row>
    <row r="16" s="246" customFormat="1" customHeight="1" spans="1:7">
      <c r="A16" s="260">
        <v>14</v>
      </c>
      <c r="B16" s="261">
        <v>9787539661094</v>
      </c>
      <c r="C16" s="262" t="s">
        <v>28</v>
      </c>
      <c r="D16" s="260" t="s">
        <v>9</v>
      </c>
      <c r="E16" s="263">
        <v>3</v>
      </c>
      <c r="F16" s="254" t="s">
        <v>10</v>
      </c>
      <c r="G16" s="255"/>
    </row>
    <row r="17" s="246" customFormat="1" customHeight="1" spans="1:7">
      <c r="A17" s="260">
        <v>15</v>
      </c>
      <c r="B17" s="261">
        <v>9787539661018</v>
      </c>
      <c r="C17" s="262" t="s">
        <v>29</v>
      </c>
      <c r="D17" s="260" t="s">
        <v>9</v>
      </c>
      <c r="E17" s="263">
        <v>3</v>
      </c>
      <c r="F17" s="254" t="s">
        <v>10</v>
      </c>
      <c r="G17" s="255"/>
    </row>
    <row r="18" s="246" customFormat="1" customHeight="1" spans="1:7">
      <c r="A18" s="260">
        <v>16</v>
      </c>
      <c r="B18" s="261">
        <v>9787539660929</v>
      </c>
      <c r="C18" s="262" t="s">
        <v>30</v>
      </c>
      <c r="D18" s="260" t="s">
        <v>9</v>
      </c>
      <c r="E18" s="263">
        <v>3</v>
      </c>
      <c r="F18" s="254" t="s">
        <v>10</v>
      </c>
      <c r="G18" s="255"/>
    </row>
    <row r="19" s="246" customFormat="1" customHeight="1" spans="1:7">
      <c r="A19" s="260">
        <v>17</v>
      </c>
      <c r="B19" s="261">
        <v>9787507224443</v>
      </c>
      <c r="C19" s="262" t="s">
        <v>31</v>
      </c>
      <c r="D19" s="260" t="s">
        <v>9</v>
      </c>
      <c r="E19" s="263">
        <v>3</v>
      </c>
      <c r="F19" s="254" t="s">
        <v>10</v>
      </c>
      <c r="G19" s="255"/>
    </row>
    <row r="20" s="246" customFormat="1" customHeight="1" spans="1:7">
      <c r="A20" s="260">
        <v>18</v>
      </c>
      <c r="B20" s="261">
        <v>9787516803752</v>
      </c>
      <c r="C20" s="262" t="s">
        <v>32</v>
      </c>
      <c r="D20" s="260" t="s">
        <v>33</v>
      </c>
      <c r="E20" s="263">
        <v>3</v>
      </c>
      <c r="F20" s="254" t="s">
        <v>10</v>
      </c>
      <c r="G20" s="255"/>
    </row>
    <row r="21" s="246" customFormat="1" customHeight="1" spans="1:7">
      <c r="A21" s="260">
        <v>19</v>
      </c>
      <c r="B21" s="261">
        <v>9787566614322</v>
      </c>
      <c r="C21" s="262" t="s">
        <v>34</v>
      </c>
      <c r="D21" s="260" t="s">
        <v>35</v>
      </c>
      <c r="E21" s="263">
        <v>3</v>
      </c>
      <c r="F21" s="254" t="s">
        <v>10</v>
      </c>
      <c r="G21" s="255"/>
    </row>
    <row r="22" s="246" customFormat="1" customHeight="1" spans="1:7">
      <c r="A22" s="260">
        <v>20</v>
      </c>
      <c r="B22" s="261">
        <v>9787510168024</v>
      </c>
      <c r="C22" s="262" t="s">
        <v>36</v>
      </c>
      <c r="D22" s="260" t="s">
        <v>37</v>
      </c>
      <c r="E22" s="263">
        <v>3</v>
      </c>
      <c r="F22" s="254" t="s">
        <v>10</v>
      </c>
      <c r="G22" s="255"/>
    </row>
    <row r="23" s="246" customFormat="1" customHeight="1" spans="1:7">
      <c r="A23" s="260">
        <v>21</v>
      </c>
      <c r="B23" s="261">
        <v>9787560359687</v>
      </c>
      <c r="C23" s="262" t="s">
        <v>38</v>
      </c>
      <c r="D23" s="260" t="s">
        <v>14</v>
      </c>
      <c r="E23" s="263">
        <v>3</v>
      </c>
      <c r="F23" s="254" t="s">
        <v>10</v>
      </c>
      <c r="G23" s="255"/>
    </row>
    <row r="24" s="246" customFormat="1" customHeight="1" spans="1:7">
      <c r="A24" s="260">
        <v>22</v>
      </c>
      <c r="B24" s="261">
        <v>9787560359663</v>
      </c>
      <c r="C24" s="262" t="s">
        <v>39</v>
      </c>
      <c r="D24" s="260" t="s">
        <v>14</v>
      </c>
      <c r="E24" s="263">
        <v>3</v>
      </c>
      <c r="F24" s="254" t="s">
        <v>10</v>
      </c>
      <c r="G24" s="255"/>
    </row>
    <row r="25" s="246" customFormat="1" customHeight="1" spans="1:7">
      <c r="A25" s="260">
        <v>23</v>
      </c>
      <c r="B25" s="261">
        <v>9787560359656</v>
      </c>
      <c r="C25" s="262" t="s">
        <v>40</v>
      </c>
      <c r="D25" s="260" t="s">
        <v>14</v>
      </c>
      <c r="E25" s="263">
        <v>3</v>
      </c>
      <c r="F25" s="254" t="s">
        <v>10</v>
      </c>
      <c r="G25" s="255"/>
    </row>
    <row r="26" s="246" customFormat="1" customHeight="1" spans="1:7">
      <c r="A26" s="260">
        <v>24</v>
      </c>
      <c r="B26" s="261">
        <v>9787560359700</v>
      </c>
      <c r="C26" s="262" t="s">
        <v>41</v>
      </c>
      <c r="D26" s="260" t="s">
        <v>14</v>
      </c>
      <c r="E26" s="263">
        <v>3</v>
      </c>
      <c r="F26" s="254" t="s">
        <v>10</v>
      </c>
      <c r="G26" s="255"/>
    </row>
    <row r="27" s="246" customFormat="1" customHeight="1" spans="1:7">
      <c r="A27" s="260">
        <v>25</v>
      </c>
      <c r="B27" s="261">
        <v>9787560359632</v>
      </c>
      <c r="C27" s="262" t="s">
        <v>42</v>
      </c>
      <c r="D27" s="260" t="s">
        <v>14</v>
      </c>
      <c r="E27" s="263">
        <v>3</v>
      </c>
      <c r="F27" s="254" t="s">
        <v>10</v>
      </c>
      <c r="G27" s="255"/>
    </row>
    <row r="28" s="246" customFormat="1" customHeight="1" spans="1:7">
      <c r="A28" s="260">
        <v>26</v>
      </c>
      <c r="B28" s="261">
        <v>9787516803608</v>
      </c>
      <c r="C28" s="262" t="s">
        <v>43</v>
      </c>
      <c r="D28" s="260" t="s">
        <v>33</v>
      </c>
      <c r="E28" s="263">
        <v>3</v>
      </c>
      <c r="F28" s="254" t="s">
        <v>10</v>
      </c>
      <c r="G28" s="255"/>
    </row>
    <row r="29" s="246" customFormat="1" customHeight="1" spans="1:7">
      <c r="A29" s="260">
        <v>27</v>
      </c>
      <c r="B29" s="261">
        <v>9787516803615</v>
      </c>
      <c r="C29" s="262" t="s">
        <v>44</v>
      </c>
      <c r="D29" s="260" t="s">
        <v>33</v>
      </c>
      <c r="E29" s="263">
        <v>3</v>
      </c>
      <c r="F29" s="254" t="s">
        <v>10</v>
      </c>
      <c r="G29" s="255"/>
    </row>
    <row r="30" s="246" customFormat="1" customHeight="1" spans="1:7">
      <c r="A30" s="260">
        <v>28</v>
      </c>
      <c r="B30" s="261">
        <v>9787516803622</v>
      </c>
      <c r="C30" s="262" t="s">
        <v>45</v>
      </c>
      <c r="D30" s="260" t="s">
        <v>33</v>
      </c>
      <c r="E30" s="263">
        <v>3</v>
      </c>
      <c r="F30" s="254" t="s">
        <v>10</v>
      </c>
      <c r="G30" s="255"/>
    </row>
    <row r="31" s="246" customFormat="1" customHeight="1" spans="1:7">
      <c r="A31" s="260">
        <v>29</v>
      </c>
      <c r="B31" s="261">
        <v>9787516803639</v>
      </c>
      <c r="C31" s="262" t="s">
        <v>46</v>
      </c>
      <c r="D31" s="260" t="s">
        <v>33</v>
      </c>
      <c r="E31" s="263">
        <v>3</v>
      </c>
      <c r="F31" s="254" t="s">
        <v>10</v>
      </c>
      <c r="G31" s="255"/>
    </row>
    <row r="32" s="246" customFormat="1" customHeight="1" spans="1:7">
      <c r="A32" s="260">
        <v>30</v>
      </c>
      <c r="B32" s="261">
        <v>9787207111432</v>
      </c>
      <c r="C32" s="262" t="s">
        <v>47</v>
      </c>
      <c r="D32" s="260" t="s">
        <v>48</v>
      </c>
      <c r="E32" s="263">
        <v>3</v>
      </c>
      <c r="F32" s="254" t="s">
        <v>10</v>
      </c>
      <c r="G32" s="255"/>
    </row>
    <row r="33" s="246" customFormat="1" customHeight="1" spans="1:7">
      <c r="A33" s="260">
        <v>31</v>
      </c>
      <c r="B33" s="261">
        <v>9787516803653</v>
      </c>
      <c r="C33" s="262" t="s">
        <v>49</v>
      </c>
      <c r="D33" s="260" t="s">
        <v>33</v>
      </c>
      <c r="E33" s="263">
        <v>3</v>
      </c>
      <c r="F33" s="254" t="s">
        <v>10</v>
      </c>
      <c r="G33" s="255"/>
    </row>
    <row r="34" s="246" customFormat="1" customHeight="1" spans="1:7">
      <c r="A34" s="260">
        <v>32</v>
      </c>
      <c r="B34" s="261">
        <v>9787516803660</v>
      </c>
      <c r="C34" s="262" t="s">
        <v>50</v>
      </c>
      <c r="D34" s="260" t="s">
        <v>33</v>
      </c>
      <c r="E34" s="263">
        <v>3</v>
      </c>
      <c r="F34" s="254" t="s">
        <v>10</v>
      </c>
      <c r="G34" s="255"/>
    </row>
    <row r="35" s="246" customFormat="1" customHeight="1" spans="1:7">
      <c r="A35" s="260">
        <v>33</v>
      </c>
      <c r="B35" s="261">
        <v>9787507224429</v>
      </c>
      <c r="C35" s="262" t="s">
        <v>51</v>
      </c>
      <c r="D35" s="260" t="s">
        <v>9</v>
      </c>
      <c r="E35" s="263">
        <v>3</v>
      </c>
      <c r="F35" s="254" t="s">
        <v>10</v>
      </c>
      <c r="G35" s="255"/>
    </row>
    <row r="36" s="246" customFormat="1" customHeight="1" spans="1:7">
      <c r="A36" s="260">
        <v>34</v>
      </c>
      <c r="B36" s="261">
        <v>9787538496369</v>
      </c>
      <c r="C36" s="262" t="s">
        <v>52</v>
      </c>
      <c r="D36" s="260" t="s">
        <v>21</v>
      </c>
      <c r="E36" s="263">
        <v>3</v>
      </c>
      <c r="F36" s="254" t="s">
        <v>10</v>
      </c>
      <c r="G36" s="255"/>
    </row>
    <row r="37" s="246" customFormat="1" customHeight="1" spans="1:7">
      <c r="A37" s="260">
        <v>35</v>
      </c>
      <c r="B37" s="261">
        <v>9787560356914</v>
      </c>
      <c r="C37" s="262" t="s">
        <v>53</v>
      </c>
      <c r="D37" s="260" t="s">
        <v>54</v>
      </c>
      <c r="E37" s="263">
        <v>3</v>
      </c>
      <c r="F37" s="254" t="s">
        <v>10</v>
      </c>
      <c r="G37" s="255"/>
    </row>
    <row r="38" s="246" customFormat="1" customHeight="1" spans="1:7">
      <c r="A38" s="260">
        <v>36</v>
      </c>
      <c r="B38" s="261">
        <v>9787548045328</v>
      </c>
      <c r="C38" s="262" t="s">
        <v>55</v>
      </c>
      <c r="D38" s="260" t="s">
        <v>56</v>
      </c>
      <c r="E38" s="263">
        <v>3</v>
      </c>
      <c r="F38" s="254" t="s">
        <v>10</v>
      </c>
      <c r="G38" s="255"/>
    </row>
    <row r="39" s="246" customFormat="1" customHeight="1" spans="1:7">
      <c r="A39" s="260">
        <v>37</v>
      </c>
      <c r="B39" s="261">
        <v>9787507226553</v>
      </c>
      <c r="C39" s="262" t="s">
        <v>57</v>
      </c>
      <c r="D39" s="260" t="s">
        <v>21</v>
      </c>
      <c r="E39" s="263">
        <v>3</v>
      </c>
      <c r="F39" s="254" t="s">
        <v>10</v>
      </c>
      <c r="G39" s="255"/>
    </row>
    <row r="40" s="246" customFormat="1" customHeight="1" spans="1:7">
      <c r="A40" s="260">
        <v>38</v>
      </c>
      <c r="B40" s="261">
        <v>9787531684725</v>
      </c>
      <c r="C40" s="262" t="s">
        <v>58</v>
      </c>
      <c r="D40" s="260" t="s">
        <v>21</v>
      </c>
      <c r="E40" s="263">
        <v>3</v>
      </c>
      <c r="F40" s="254" t="s">
        <v>10</v>
      </c>
      <c r="G40" s="255"/>
    </row>
    <row r="41" s="246" customFormat="1" customHeight="1" spans="1:7">
      <c r="A41" s="260">
        <v>39</v>
      </c>
      <c r="B41" s="261">
        <v>9787507839661</v>
      </c>
      <c r="C41" s="262" t="s">
        <v>59</v>
      </c>
      <c r="D41" s="260" t="s">
        <v>9</v>
      </c>
      <c r="E41" s="263">
        <v>3</v>
      </c>
      <c r="F41" s="254" t="s">
        <v>10</v>
      </c>
      <c r="G41" s="255"/>
    </row>
    <row r="42" s="246" customFormat="1" customHeight="1" spans="1:7">
      <c r="A42" s="260">
        <v>40</v>
      </c>
      <c r="B42" s="261">
        <v>9787553512709</v>
      </c>
      <c r="C42" s="262" t="s">
        <v>60</v>
      </c>
      <c r="D42" s="260" t="s">
        <v>61</v>
      </c>
      <c r="E42" s="263">
        <v>3</v>
      </c>
      <c r="F42" s="254" t="s">
        <v>10</v>
      </c>
      <c r="G42" s="255"/>
    </row>
    <row r="43" s="246" customFormat="1" customHeight="1" spans="1:7">
      <c r="A43" s="260">
        <v>41</v>
      </c>
      <c r="B43" s="261">
        <v>9787548046400</v>
      </c>
      <c r="C43" s="262" t="s">
        <v>62</v>
      </c>
      <c r="D43" s="260" t="s">
        <v>48</v>
      </c>
      <c r="E43" s="263">
        <v>3</v>
      </c>
      <c r="F43" s="254" t="s">
        <v>10</v>
      </c>
      <c r="G43" s="255"/>
    </row>
    <row r="44" s="246" customFormat="1" customHeight="1" spans="1:7">
      <c r="A44" s="260">
        <v>42</v>
      </c>
      <c r="B44" s="261">
        <v>9787548046394</v>
      </c>
      <c r="C44" s="262" t="s">
        <v>63</v>
      </c>
      <c r="D44" s="260" t="s">
        <v>48</v>
      </c>
      <c r="E44" s="263">
        <v>3</v>
      </c>
      <c r="F44" s="254" t="s">
        <v>10</v>
      </c>
      <c r="G44" s="255"/>
    </row>
    <row r="45" s="246" customFormat="1" customHeight="1" spans="1:7">
      <c r="A45" s="260">
        <v>43</v>
      </c>
      <c r="B45" s="261">
        <v>9787548046387</v>
      </c>
      <c r="C45" s="262" t="s">
        <v>64</v>
      </c>
      <c r="D45" s="260" t="s">
        <v>48</v>
      </c>
      <c r="E45" s="263">
        <v>3</v>
      </c>
      <c r="F45" s="254" t="s">
        <v>10</v>
      </c>
      <c r="G45" s="255"/>
    </row>
    <row r="46" s="246" customFormat="1" customHeight="1" spans="1:7">
      <c r="A46" s="260">
        <v>44</v>
      </c>
      <c r="B46" s="261">
        <v>9787548046417</v>
      </c>
      <c r="C46" s="262" t="s">
        <v>65</v>
      </c>
      <c r="D46" s="260" t="s">
        <v>48</v>
      </c>
      <c r="E46" s="263">
        <v>3</v>
      </c>
      <c r="F46" s="254" t="s">
        <v>10</v>
      </c>
      <c r="G46" s="255"/>
    </row>
    <row r="47" s="246" customFormat="1" customHeight="1" spans="1:7">
      <c r="A47" s="260">
        <v>45</v>
      </c>
      <c r="B47" s="261">
        <v>9787548044543</v>
      </c>
      <c r="C47" s="262" t="s">
        <v>66</v>
      </c>
      <c r="D47" s="260" t="s">
        <v>56</v>
      </c>
      <c r="E47" s="263">
        <v>3</v>
      </c>
      <c r="F47" s="254" t="s">
        <v>10</v>
      </c>
      <c r="G47" s="255"/>
    </row>
    <row r="48" s="246" customFormat="1" customHeight="1" spans="1:7">
      <c r="A48" s="260">
        <v>46</v>
      </c>
      <c r="B48" s="261">
        <v>9787548036388</v>
      </c>
      <c r="C48" s="262" t="s">
        <v>67</v>
      </c>
      <c r="D48" s="260" t="s">
        <v>56</v>
      </c>
      <c r="E48" s="263">
        <v>3</v>
      </c>
      <c r="F48" s="254" t="s">
        <v>10</v>
      </c>
      <c r="G48" s="255"/>
    </row>
    <row r="49" s="246" customFormat="1" customHeight="1" spans="1:7">
      <c r="A49" s="260">
        <v>47</v>
      </c>
      <c r="B49" s="261">
        <v>9787569025774</v>
      </c>
      <c r="C49" s="262" t="s">
        <v>68</v>
      </c>
      <c r="D49" s="260" t="s">
        <v>9</v>
      </c>
      <c r="E49" s="263">
        <v>3</v>
      </c>
      <c r="F49" s="254" t="s">
        <v>10</v>
      </c>
      <c r="G49" s="255"/>
    </row>
    <row r="50" s="246" customFormat="1" customHeight="1" spans="1:7">
      <c r="A50" s="260">
        <v>48</v>
      </c>
      <c r="B50" s="261">
        <v>9787207114105</v>
      </c>
      <c r="C50" s="262" t="s">
        <v>69</v>
      </c>
      <c r="D50" s="260" t="s">
        <v>21</v>
      </c>
      <c r="E50" s="263">
        <v>3</v>
      </c>
      <c r="F50" s="254" t="s">
        <v>10</v>
      </c>
      <c r="G50" s="255"/>
    </row>
    <row r="51" s="246" customFormat="1" customHeight="1" spans="1:7">
      <c r="A51" s="260">
        <v>49</v>
      </c>
      <c r="B51" s="261">
        <v>9787516803745</v>
      </c>
      <c r="C51" s="262" t="s">
        <v>70</v>
      </c>
      <c r="D51" s="260" t="s">
        <v>33</v>
      </c>
      <c r="E51" s="263">
        <v>3</v>
      </c>
      <c r="F51" s="254" t="s">
        <v>10</v>
      </c>
      <c r="G51" s="255"/>
    </row>
    <row r="52" s="246" customFormat="1" customHeight="1" spans="1:7">
      <c r="A52" s="260">
        <v>50</v>
      </c>
      <c r="B52" s="261">
        <v>9787800317514</v>
      </c>
      <c r="C52" s="262" t="s">
        <v>71</v>
      </c>
      <c r="D52" s="260" t="s">
        <v>48</v>
      </c>
      <c r="E52" s="263">
        <v>3</v>
      </c>
      <c r="F52" s="254" t="s">
        <v>10</v>
      </c>
      <c r="G52" s="255"/>
    </row>
    <row r="53" s="246" customFormat="1" customHeight="1" spans="1:7">
      <c r="A53" s="260">
        <v>51</v>
      </c>
      <c r="B53" s="261">
        <v>9787548070764</v>
      </c>
      <c r="C53" s="262" t="s">
        <v>72</v>
      </c>
      <c r="D53" s="260" t="s">
        <v>73</v>
      </c>
      <c r="E53" s="263">
        <v>3</v>
      </c>
      <c r="F53" s="254" t="s">
        <v>10</v>
      </c>
      <c r="G53" s="255"/>
    </row>
    <row r="54" s="246" customFormat="1" customHeight="1" spans="1:7">
      <c r="A54" s="260">
        <v>52</v>
      </c>
      <c r="B54" s="261">
        <v>9787552308525</v>
      </c>
      <c r="C54" s="262" t="s">
        <v>74</v>
      </c>
      <c r="D54" s="260" t="s">
        <v>56</v>
      </c>
      <c r="E54" s="263">
        <v>3</v>
      </c>
      <c r="F54" s="254" t="s">
        <v>10</v>
      </c>
      <c r="G54" s="255"/>
    </row>
    <row r="55" s="246" customFormat="1" customHeight="1" spans="1:7">
      <c r="A55" s="260">
        <v>53</v>
      </c>
      <c r="B55" s="261">
        <v>9787553512372</v>
      </c>
      <c r="C55" s="262" t="s">
        <v>75</v>
      </c>
      <c r="D55" s="260" t="s">
        <v>21</v>
      </c>
      <c r="E55" s="263">
        <v>3</v>
      </c>
      <c r="F55" s="254" t="s">
        <v>10</v>
      </c>
      <c r="G55" s="255"/>
    </row>
    <row r="56" s="246" customFormat="1" customHeight="1" spans="1:7">
      <c r="A56" s="260">
        <v>54</v>
      </c>
      <c r="B56" s="261">
        <v>9787501582198</v>
      </c>
      <c r="C56" s="262" t="s">
        <v>76</v>
      </c>
      <c r="D56" s="260" t="s">
        <v>21</v>
      </c>
      <c r="E56" s="263">
        <v>3</v>
      </c>
      <c r="F56" s="254" t="s">
        <v>10</v>
      </c>
      <c r="G56" s="255"/>
    </row>
    <row r="57" s="246" customFormat="1" customHeight="1" spans="1:7">
      <c r="A57" s="260">
        <v>55</v>
      </c>
      <c r="B57" s="261">
        <v>9787501582433</v>
      </c>
      <c r="C57" s="262" t="s">
        <v>77</v>
      </c>
      <c r="D57" s="260" t="s">
        <v>61</v>
      </c>
      <c r="E57" s="263">
        <v>3</v>
      </c>
      <c r="F57" s="254" t="s">
        <v>10</v>
      </c>
      <c r="G57" s="255"/>
    </row>
    <row r="58" s="246" customFormat="1" customHeight="1" spans="1:7">
      <c r="A58" s="260">
        <v>56</v>
      </c>
      <c r="B58" s="261">
        <v>9787501582372</v>
      </c>
      <c r="C58" s="262" t="s">
        <v>78</v>
      </c>
      <c r="D58" s="260" t="s">
        <v>9</v>
      </c>
      <c r="E58" s="263">
        <v>3</v>
      </c>
      <c r="F58" s="254" t="s">
        <v>10</v>
      </c>
      <c r="G58" s="255"/>
    </row>
    <row r="59" s="246" customFormat="1" customHeight="1" spans="1:7">
      <c r="A59" s="260">
        <v>57</v>
      </c>
      <c r="B59" s="261">
        <v>9787106051839</v>
      </c>
      <c r="C59" s="262" t="s">
        <v>79</v>
      </c>
      <c r="D59" s="260" t="s">
        <v>56</v>
      </c>
      <c r="E59" s="263">
        <v>3</v>
      </c>
      <c r="F59" s="254" t="s">
        <v>10</v>
      </c>
      <c r="G59" s="255"/>
    </row>
    <row r="60" s="246" customFormat="1" customHeight="1" spans="1:7">
      <c r="A60" s="260">
        <v>58</v>
      </c>
      <c r="B60" s="261">
        <v>9787106051853</v>
      </c>
      <c r="C60" s="262" t="s">
        <v>80</v>
      </c>
      <c r="D60" s="260" t="s">
        <v>56</v>
      </c>
      <c r="E60" s="263">
        <v>3</v>
      </c>
      <c r="F60" s="254" t="s">
        <v>10</v>
      </c>
      <c r="G60" s="255"/>
    </row>
    <row r="61" s="246" customFormat="1" customHeight="1" spans="1:7">
      <c r="A61" s="260">
        <v>59</v>
      </c>
      <c r="B61" s="261">
        <v>9787106052133</v>
      </c>
      <c r="C61" s="262" t="s">
        <v>81</v>
      </c>
      <c r="D61" s="260" t="s">
        <v>56</v>
      </c>
      <c r="E61" s="263">
        <v>3</v>
      </c>
      <c r="F61" s="254" t="s">
        <v>10</v>
      </c>
      <c r="G61" s="255"/>
    </row>
    <row r="62" s="246" customFormat="1" customHeight="1" spans="1:7">
      <c r="A62" s="260">
        <v>60</v>
      </c>
      <c r="B62" s="261">
        <v>9787106052164</v>
      </c>
      <c r="C62" s="262" t="s">
        <v>82</v>
      </c>
      <c r="D62" s="260" t="s">
        <v>56</v>
      </c>
      <c r="E62" s="263">
        <v>3</v>
      </c>
      <c r="F62" s="254" t="s">
        <v>10</v>
      </c>
      <c r="G62" s="255"/>
    </row>
    <row r="63" s="246" customFormat="1" customHeight="1" spans="1:7">
      <c r="A63" s="260">
        <v>61</v>
      </c>
      <c r="B63" s="261">
        <v>9787106051846</v>
      </c>
      <c r="C63" s="262" t="s">
        <v>83</v>
      </c>
      <c r="D63" s="260" t="s">
        <v>56</v>
      </c>
      <c r="E63" s="263">
        <v>3</v>
      </c>
      <c r="F63" s="254" t="s">
        <v>10</v>
      </c>
      <c r="G63" s="255"/>
    </row>
    <row r="64" s="246" customFormat="1" customHeight="1" spans="1:7">
      <c r="A64" s="260">
        <v>62</v>
      </c>
      <c r="B64" s="261">
        <v>9787106051860</v>
      </c>
      <c r="C64" s="262" t="s">
        <v>84</v>
      </c>
      <c r="D64" s="260" t="s">
        <v>56</v>
      </c>
      <c r="E64" s="263">
        <v>3</v>
      </c>
      <c r="F64" s="254" t="s">
        <v>10</v>
      </c>
      <c r="G64" s="255"/>
    </row>
    <row r="65" s="246" customFormat="1" customHeight="1" spans="1:7">
      <c r="A65" s="260">
        <v>63</v>
      </c>
      <c r="B65" s="261">
        <v>9787106052102</v>
      </c>
      <c r="C65" s="262" t="s">
        <v>85</v>
      </c>
      <c r="D65" s="260" t="s">
        <v>56</v>
      </c>
      <c r="E65" s="263">
        <v>3</v>
      </c>
      <c r="F65" s="254" t="s">
        <v>10</v>
      </c>
      <c r="G65" s="255"/>
    </row>
    <row r="66" s="246" customFormat="1" customHeight="1" spans="1:7">
      <c r="A66" s="260">
        <v>64</v>
      </c>
      <c r="B66" s="261">
        <v>9787106051877</v>
      </c>
      <c r="C66" s="262" t="s">
        <v>86</v>
      </c>
      <c r="D66" s="260" t="s">
        <v>56</v>
      </c>
      <c r="E66" s="263">
        <v>3</v>
      </c>
      <c r="F66" s="254" t="s">
        <v>10</v>
      </c>
      <c r="G66" s="255"/>
    </row>
    <row r="67" s="246" customFormat="1" customHeight="1" spans="1:7">
      <c r="A67" s="260">
        <v>65</v>
      </c>
      <c r="B67" s="261">
        <v>9787106051884</v>
      </c>
      <c r="C67" s="262" t="s">
        <v>87</v>
      </c>
      <c r="D67" s="260" t="s">
        <v>56</v>
      </c>
      <c r="E67" s="263">
        <v>3</v>
      </c>
      <c r="F67" s="254" t="s">
        <v>10</v>
      </c>
      <c r="G67" s="255"/>
    </row>
    <row r="68" s="246" customFormat="1" customHeight="1" spans="1:7">
      <c r="A68" s="260">
        <v>66</v>
      </c>
      <c r="B68" s="261">
        <v>9787106052140</v>
      </c>
      <c r="C68" s="262" t="s">
        <v>88</v>
      </c>
      <c r="D68" s="260" t="s">
        <v>56</v>
      </c>
      <c r="E68" s="263">
        <v>3</v>
      </c>
      <c r="F68" s="254" t="s">
        <v>10</v>
      </c>
      <c r="G68" s="255"/>
    </row>
    <row r="69" s="246" customFormat="1" customHeight="1" spans="1:7">
      <c r="A69" s="260">
        <v>67</v>
      </c>
      <c r="B69" s="261">
        <v>9787106051907</v>
      </c>
      <c r="C69" s="262" t="s">
        <v>89</v>
      </c>
      <c r="D69" s="260" t="s">
        <v>56</v>
      </c>
      <c r="E69" s="263">
        <v>3</v>
      </c>
      <c r="F69" s="254" t="s">
        <v>10</v>
      </c>
      <c r="G69" s="255"/>
    </row>
    <row r="70" s="246" customFormat="1" customHeight="1" spans="1:7">
      <c r="A70" s="260">
        <v>68</v>
      </c>
      <c r="B70" s="261">
        <v>9787106051914</v>
      </c>
      <c r="C70" s="262" t="s">
        <v>90</v>
      </c>
      <c r="D70" s="260" t="s">
        <v>56</v>
      </c>
      <c r="E70" s="263">
        <v>3</v>
      </c>
      <c r="F70" s="254" t="s">
        <v>10</v>
      </c>
      <c r="G70" s="255"/>
    </row>
    <row r="71" s="246" customFormat="1" customHeight="1" spans="1:7">
      <c r="A71" s="260">
        <v>69</v>
      </c>
      <c r="B71" s="261">
        <v>9787106052119</v>
      </c>
      <c r="C71" s="262" t="s">
        <v>91</v>
      </c>
      <c r="D71" s="260" t="s">
        <v>56</v>
      </c>
      <c r="E71" s="263">
        <v>3</v>
      </c>
      <c r="F71" s="254" t="s">
        <v>10</v>
      </c>
      <c r="G71" s="255"/>
    </row>
    <row r="72" s="246" customFormat="1" customHeight="1" spans="1:7">
      <c r="A72" s="260">
        <v>70</v>
      </c>
      <c r="B72" s="261">
        <v>9787106051976</v>
      </c>
      <c r="C72" s="262" t="s">
        <v>92</v>
      </c>
      <c r="D72" s="260" t="s">
        <v>56</v>
      </c>
      <c r="E72" s="263">
        <v>3</v>
      </c>
      <c r="F72" s="254" t="s">
        <v>10</v>
      </c>
      <c r="G72" s="255"/>
    </row>
    <row r="73" s="246" customFormat="1" customHeight="1" spans="1:7">
      <c r="A73" s="260">
        <v>71</v>
      </c>
      <c r="B73" s="261">
        <v>9787106052188</v>
      </c>
      <c r="C73" s="262" t="s">
        <v>93</v>
      </c>
      <c r="D73" s="260" t="s">
        <v>56</v>
      </c>
      <c r="E73" s="263">
        <v>3</v>
      </c>
      <c r="F73" s="254" t="s">
        <v>10</v>
      </c>
      <c r="G73" s="255"/>
    </row>
    <row r="74" s="246" customFormat="1" customHeight="1" spans="1:7">
      <c r="A74" s="260">
        <v>72</v>
      </c>
      <c r="B74" s="261">
        <v>9787106051891</v>
      </c>
      <c r="C74" s="262" t="s">
        <v>94</v>
      </c>
      <c r="D74" s="260" t="s">
        <v>56</v>
      </c>
      <c r="E74" s="263">
        <v>3</v>
      </c>
      <c r="F74" s="254" t="s">
        <v>10</v>
      </c>
      <c r="G74" s="255"/>
    </row>
    <row r="75" s="246" customFormat="1" customHeight="1" spans="1:7">
      <c r="A75" s="260">
        <v>73</v>
      </c>
      <c r="B75" s="261">
        <v>9787106052348</v>
      </c>
      <c r="C75" s="262" t="s">
        <v>95</v>
      </c>
      <c r="D75" s="260" t="s">
        <v>56</v>
      </c>
      <c r="E75" s="263">
        <v>3</v>
      </c>
      <c r="F75" s="254" t="s">
        <v>10</v>
      </c>
      <c r="G75" s="255"/>
    </row>
    <row r="76" s="246" customFormat="1" customHeight="1" spans="1:7">
      <c r="A76" s="260">
        <v>74</v>
      </c>
      <c r="B76" s="261">
        <v>9787106051990</v>
      </c>
      <c r="C76" s="262" t="s">
        <v>96</v>
      </c>
      <c r="D76" s="260" t="s">
        <v>56</v>
      </c>
      <c r="E76" s="263">
        <v>3</v>
      </c>
      <c r="F76" s="254" t="s">
        <v>10</v>
      </c>
      <c r="G76" s="255"/>
    </row>
    <row r="77" s="246" customFormat="1" customHeight="1" spans="1:7">
      <c r="A77" s="260">
        <v>75</v>
      </c>
      <c r="B77" s="261">
        <v>9787106052003</v>
      </c>
      <c r="C77" s="262" t="s">
        <v>97</v>
      </c>
      <c r="D77" s="260" t="s">
        <v>56</v>
      </c>
      <c r="E77" s="263">
        <v>3</v>
      </c>
      <c r="F77" s="254" t="s">
        <v>10</v>
      </c>
      <c r="G77" s="255"/>
    </row>
    <row r="78" s="246" customFormat="1" customHeight="1" spans="1:7">
      <c r="A78" s="260">
        <v>76</v>
      </c>
      <c r="B78" s="261">
        <v>9787106052010</v>
      </c>
      <c r="C78" s="262" t="s">
        <v>98</v>
      </c>
      <c r="D78" s="260" t="s">
        <v>56</v>
      </c>
      <c r="E78" s="263">
        <v>3</v>
      </c>
      <c r="F78" s="254" t="s">
        <v>10</v>
      </c>
      <c r="G78" s="255"/>
    </row>
    <row r="79" s="246" customFormat="1" customHeight="1" spans="1:7">
      <c r="A79" s="260">
        <v>77</v>
      </c>
      <c r="B79" s="261">
        <v>9787106051921</v>
      </c>
      <c r="C79" s="262" t="s">
        <v>99</v>
      </c>
      <c r="D79" s="260" t="s">
        <v>56</v>
      </c>
      <c r="E79" s="263">
        <v>3</v>
      </c>
      <c r="F79" s="254" t="s">
        <v>10</v>
      </c>
      <c r="G79" s="255"/>
    </row>
    <row r="80" s="246" customFormat="1" customHeight="1" spans="1:7">
      <c r="A80" s="260">
        <v>78</v>
      </c>
      <c r="B80" s="261">
        <v>9787106052027</v>
      </c>
      <c r="C80" s="262" t="s">
        <v>100</v>
      </c>
      <c r="D80" s="260" t="s">
        <v>56</v>
      </c>
      <c r="E80" s="263">
        <v>3</v>
      </c>
      <c r="F80" s="254" t="s">
        <v>10</v>
      </c>
      <c r="G80" s="255"/>
    </row>
    <row r="81" s="246" customFormat="1" customHeight="1" spans="1:7">
      <c r="A81" s="260">
        <v>79</v>
      </c>
      <c r="B81" s="261">
        <v>9787106052034</v>
      </c>
      <c r="C81" s="262" t="s">
        <v>101</v>
      </c>
      <c r="D81" s="260" t="s">
        <v>56</v>
      </c>
      <c r="E81" s="263">
        <v>3</v>
      </c>
      <c r="F81" s="254" t="s">
        <v>10</v>
      </c>
      <c r="G81" s="255"/>
    </row>
    <row r="82" s="246" customFormat="1" customHeight="1" spans="1:7">
      <c r="A82" s="260">
        <v>80</v>
      </c>
      <c r="B82" s="261">
        <v>9787106052379</v>
      </c>
      <c r="C82" s="262" t="s">
        <v>102</v>
      </c>
      <c r="D82" s="260" t="s">
        <v>56</v>
      </c>
      <c r="E82" s="263">
        <v>3</v>
      </c>
      <c r="F82" s="254" t="s">
        <v>10</v>
      </c>
      <c r="G82" s="255"/>
    </row>
    <row r="83" s="246" customFormat="1" customHeight="1" spans="1:7">
      <c r="A83" s="260">
        <v>81</v>
      </c>
      <c r="B83" s="261">
        <v>9787106052041</v>
      </c>
      <c r="C83" s="262" t="s">
        <v>103</v>
      </c>
      <c r="D83" s="260" t="s">
        <v>56</v>
      </c>
      <c r="E83" s="263">
        <v>3</v>
      </c>
      <c r="F83" s="254" t="s">
        <v>10</v>
      </c>
      <c r="G83" s="255"/>
    </row>
    <row r="84" s="246" customFormat="1" customHeight="1" spans="1:7">
      <c r="A84" s="260">
        <v>82</v>
      </c>
      <c r="B84" s="261">
        <v>9787106052195</v>
      </c>
      <c r="C84" s="262" t="s">
        <v>104</v>
      </c>
      <c r="D84" s="260" t="s">
        <v>56</v>
      </c>
      <c r="E84" s="263">
        <v>3</v>
      </c>
      <c r="F84" s="254" t="s">
        <v>10</v>
      </c>
      <c r="G84" s="255"/>
    </row>
    <row r="85" s="246" customFormat="1" customHeight="1" spans="1:7">
      <c r="A85" s="260">
        <v>83</v>
      </c>
      <c r="B85" s="261">
        <v>9787106052058</v>
      </c>
      <c r="C85" s="262" t="s">
        <v>105</v>
      </c>
      <c r="D85" s="260" t="s">
        <v>56</v>
      </c>
      <c r="E85" s="263">
        <v>3</v>
      </c>
      <c r="F85" s="254" t="s">
        <v>10</v>
      </c>
      <c r="G85" s="255"/>
    </row>
    <row r="86" s="246" customFormat="1" customHeight="1" spans="1:7">
      <c r="A86" s="260">
        <v>84</v>
      </c>
      <c r="B86" s="261">
        <v>9787106052126</v>
      </c>
      <c r="C86" s="262" t="s">
        <v>106</v>
      </c>
      <c r="D86" s="260" t="s">
        <v>56</v>
      </c>
      <c r="E86" s="263">
        <v>3</v>
      </c>
      <c r="F86" s="254" t="s">
        <v>10</v>
      </c>
      <c r="G86" s="255"/>
    </row>
    <row r="87" s="246" customFormat="1" customHeight="1" spans="1:7">
      <c r="A87" s="260">
        <v>85</v>
      </c>
      <c r="B87" s="261">
        <v>9787106051945</v>
      </c>
      <c r="C87" s="262" t="s">
        <v>107</v>
      </c>
      <c r="D87" s="260" t="s">
        <v>56</v>
      </c>
      <c r="E87" s="263">
        <v>3</v>
      </c>
      <c r="F87" s="254" t="s">
        <v>10</v>
      </c>
      <c r="G87" s="255"/>
    </row>
    <row r="88" s="246" customFormat="1" customHeight="1" spans="1:7">
      <c r="A88" s="260">
        <v>86</v>
      </c>
      <c r="B88" s="261">
        <v>9787106052065</v>
      </c>
      <c r="C88" s="262" t="s">
        <v>108</v>
      </c>
      <c r="D88" s="260" t="s">
        <v>56</v>
      </c>
      <c r="E88" s="263">
        <v>3</v>
      </c>
      <c r="F88" s="254" t="s">
        <v>10</v>
      </c>
      <c r="G88" s="255"/>
    </row>
    <row r="89" s="246" customFormat="1" customHeight="1" spans="1:7">
      <c r="A89" s="260">
        <v>87</v>
      </c>
      <c r="B89" s="261">
        <v>9787106052072</v>
      </c>
      <c r="C89" s="262" t="s">
        <v>109</v>
      </c>
      <c r="D89" s="260" t="s">
        <v>56</v>
      </c>
      <c r="E89" s="263">
        <v>3</v>
      </c>
      <c r="F89" s="254" t="s">
        <v>10</v>
      </c>
      <c r="G89" s="255"/>
    </row>
    <row r="90" s="246" customFormat="1" customHeight="1" spans="1:7">
      <c r="A90" s="260">
        <v>88</v>
      </c>
      <c r="B90" s="261">
        <v>9787106052089</v>
      </c>
      <c r="C90" s="262" t="s">
        <v>110</v>
      </c>
      <c r="D90" s="260" t="s">
        <v>56</v>
      </c>
      <c r="E90" s="263">
        <v>3</v>
      </c>
      <c r="F90" s="254" t="s">
        <v>10</v>
      </c>
      <c r="G90" s="255"/>
    </row>
    <row r="91" s="246" customFormat="1" customHeight="1" spans="1:7">
      <c r="A91" s="260">
        <v>89</v>
      </c>
      <c r="B91" s="261">
        <v>9787106052355</v>
      </c>
      <c r="C91" s="262" t="s">
        <v>111</v>
      </c>
      <c r="D91" s="260" t="s">
        <v>56</v>
      </c>
      <c r="E91" s="263">
        <v>3</v>
      </c>
      <c r="F91" s="254" t="s">
        <v>10</v>
      </c>
      <c r="G91" s="255"/>
    </row>
    <row r="92" s="246" customFormat="1" customHeight="1" spans="1:7">
      <c r="A92" s="260">
        <v>90</v>
      </c>
      <c r="B92" s="261">
        <v>9787106052096</v>
      </c>
      <c r="C92" s="262" t="s">
        <v>112</v>
      </c>
      <c r="D92" s="260" t="s">
        <v>56</v>
      </c>
      <c r="E92" s="263">
        <v>3</v>
      </c>
      <c r="F92" s="254" t="s">
        <v>10</v>
      </c>
      <c r="G92" s="255"/>
    </row>
    <row r="93" s="246" customFormat="1" customHeight="1" spans="1:7">
      <c r="A93" s="260">
        <v>91</v>
      </c>
      <c r="B93" s="261">
        <v>9787106051952</v>
      </c>
      <c r="C93" s="262" t="s">
        <v>113</v>
      </c>
      <c r="D93" s="260" t="s">
        <v>56</v>
      </c>
      <c r="E93" s="263">
        <v>3</v>
      </c>
      <c r="F93" s="254" t="s">
        <v>10</v>
      </c>
      <c r="G93" s="255"/>
    </row>
    <row r="94" s="246" customFormat="1" customHeight="1" spans="1:7">
      <c r="A94" s="260">
        <v>92</v>
      </c>
      <c r="B94" s="261">
        <v>9787106051983</v>
      </c>
      <c r="C94" s="262" t="s">
        <v>114</v>
      </c>
      <c r="D94" s="260" t="s">
        <v>56</v>
      </c>
      <c r="E94" s="263">
        <v>3</v>
      </c>
      <c r="F94" s="254" t="s">
        <v>10</v>
      </c>
      <c r="G94" s="255"/>
    </row>
    <row r="95" s="246" customFormat="1" customHeight="1" spans="1:7">
      <c r="A95" s="260">
        <v>93</v>
      </c>
      <c r="B95" s="261">
        <v>9787106050559</v>
      </c>
      <c r="C95" s="262" t="s">
        <v>115</v>
      </c>
      <c r="D95" s="260" t="s">
        <v>56</v>
      </c>
      <c r="E95" s="263">
        <v>3</v>
      </c>
      <c r="F95" s="254" t="s">
        <v>10</v>
      </c>
      <c r="G95" s="255"/>
    </row>
    <row r="96" s="246" customFormat="1" customHeight="1" spans="1:7">
      <c r="A96" s="260">
        <v>94</v>
      </c>
      <c r="B96" s="261">
        <v>9787106050566</v>
      </c>
      <c r="C96" s="262" t="s">
        <v>116</v>
      </c>
      <c r="D96" s="260" t="s">
        <v>56</v>
      </c>
      <c r="E96" s="263">
        <v>3</v>
      </c>
      <c r="F96" s="254" t="s">
        <v>10</v>
      </c>
      <c r="G96" s="255"/>
    </row>
    <row r="97" s="246" customFormat="1" customHeight="1" spans="1:7">
      <c r="A97" s="260">
        <v>95</v>
      </c>
      <c r="B97" s="261">
        <v>9787106050580</v>
      </c>
      <c r="C97" s="262" t="s">
        <v>117</v>
      </c>
      <c r="D97" s="260" t="s">
        <v>56</v>
      </c>
      <c r="E97" s="263">
        <v>3</v>
      </c>
      <c r="F97" s="254" t="s">
        <v>10</v>
      </c>
      <c r="G97" s="255"/>
    </row>
    <row r="98" s="246" customFormat="1" customHeight="1" spans="1:7">
      <c r="A98" s="260">
        <v>96</v>
      </c>
      <c r="B98" s="261">
        <v>9787106050771</v>
      </c>
      <c r="C98" s="262" t="s">
        <v>118</v>
      </c>
      <c r="D98" s="260" t="s">
        <v>56</v>
      </c>
      <c r="E98" s="263">
        <v>3</v>
      </c>
      <c r="F98" s="254" t="s">
        <v>10</v>
      </c>
      <c r="G98" s="255"/>
    </row>
    <row r="99" s="246" customFormat="1" customHeight="1" spans="1:7">
      <c r="A99" s="260">
        <v>97</v>
      </c>
      <c r="B99" s="261">
        <v>9787106050788</v>
      </c>
      <c r="C99" s="262" t="s">
        <v>119</v>
      </c>
      <c r="D99" s="260" t="s">
        <v>56</v>
      </c>
      <c r="E99" s="263">
        <v>3</v>
      </c>
      <c r="F99" s="254" t="s">
        <v>10</v>
      </c>
      <c r="G99" s="255"/>
    </row>
    <row r="100" s="246" customFormat="1" customHeight="1" spans="1:7">
      <c r="A100" s="260">
        <v>98</v>
      </c>
      <c r="B100" s="261">
        <v>9787106050528</v>
      </c>
      <c r="C100" s="262" t="s">
        <v>120</v>
      </c>
      <c r="D100" s="260" t="s">
        <v>56</v>
      </c>
      <c r="E100" s="263">
        <v>3</v>
      </c>
      <c r="F100" s="254" t="s">
        <v>10</v>
      </c>
      <c r="G100" s="255"/>
    </row>
    <row r="101" s="246" customFormat="1" customHeight="1" spans="1:7">
      <c r="A101" s="260">
        <v>99</v>
      </c>
      <c r="B101" s="261">
        <v>9787106050696</v>
      </c>
      <c r="C101" s="262" t="s">
        <v>121</v>
      </c>
      <c r="D101" s="260" t="s">
        <v>56</v>
      </c>
      <c r="E101" s="263">
        <v>3</v>
      </c>
      <c r="F101" s="254" t="s">
        <v>10</v>
      </c>
      <c r="G101" s="255"/>
    </row>
    <row r="102" s="246" customFormat="1" customHeight="1" spans="1:7">
      <c r="A102" s="260">
        <v>100</v>
      </c>
      <c r="B102" s="261">
        <v>9787106050719</v>
      </c>
      <c r="C102" s="262" t="s">
        <v>122</v>
      </c>
      <c r="D102" s="260" t="s">
        <v>56</v>
      </c>
      <c r="E102" s="263">
        <v>3</v>
      </c>
      <c r="F102" s="254" t="s">
        <v>10</v>
      </c>
      <c r="G102" s="255"/>
    </row>
    <row r="103" s="246" customFormat="1" customHeight="1" spans="1:7">
      <c r="A103" s="260">
        <v>101</v>
      </c>
      <c r="B103" s="261">
        <v>9787106050757</v>
      </c>
      <c r="C103" s="262" t="s">
        <v>123</v>
      </c>
      <c r="D103" s="260" t="s">
        <v>56</v>
      </c>
      <c r="E103" s="263">
        <v>3</v>
      </c>
      <c r="F103" s="254" t="s">
        <v>10</v>
      </c>
      <c r="G103" s="255"/>
    </row>
    <row r="104" s="246" customFormat="1" customHeight="1" spans="1:7">
      <c r="A104" s="260">
        <v>102</v>
      </c>
      <c r="B104" s="261">
        <v>9787106050511</v>
      </c>
      <c r="C104" s="262" t="s">
        <v>124</v>
      </c>
      <c r="D104" s="260" t="s">
        <v>56</v>
      </c>
      <c r="E104" s="263">
        <v>3</v>
      </c>
      <c r="F104" s="254" t="s">
        <v>10</v>
      </c>
      <c r="G104" s="255"/>
    </row>
    <row r="105" s="246" customFormat="1" customHeight="1" spans="1:7">
      <c r="A105" s="260">
        <v>103</v>
      </c>
      <c r="B105" s="261">
        <v>9787106050542</v>
      </c>
      <c r="C105" s="262" t="s">
        <v>125</v>
      </c>
      <c r="D105" s="260" t="s">
        <v>56</v>
      </c>
      <c r="E105" s="263">
        <v>3</v>
      </c>
      <c r="F105" s="254" t="s">
        <v>10</v>
      </c>
      <c r="G105" s="255"/>
    </row>
    <row r="106" s="246" customFormat="1" customHeight="1" spans="1:7">
      <c r="A106" s="260">
        <v>104</v>
      </c>
      <c r="B106" s="261">
        <v>9787106050665</v>
      </c>
      <c r="C106" s="262" t="s">
        <v>126</v>
      </c>
      <c r="D106" s="260" t="s">
        <v>56</v>
      </c>
      <c r="E106" s="263">
        <v>3</v>
      </c>
      <c r="F106" s="254" t="s">
        <v>10</v>
      </c>
      <c r="G106" s="255"/>
    </row>
    <row r="107" s="246" customFormat="1" customHeight="1" spans="1:7">
      <c r="A107" s="260">
        <v>105</v>
      </c>
      <c r="B107" s="261">
        <v>9787106050689</v>
      </c>
      <c r="C107" s="262" t="s">
        <v>127</v>
      </c>
      <c r="D107" s="260" t="s">
        <v>56</v>
      </c>
      <c r="E107" s="263">
        <v>3</v>
      </c>
      <c r="F107" s="254" t="s">
        <v>10</v>
      </c>
      <c r="G107" s="255"/>
    </row>
    <row r="108" s="246" customFormat="1" customHeight="1" spans="1:7">
      <c r="A108" s="260">
        <v>106</v>
      </c>
      <c r="B108" s="261">
        <v>9787106050733</v>
      </c>
      <c r="C108" s="262" t="s">
        <v>128</v>
      </c>
      <c r="D108" s="260" t="s">
        <v>56</v>
      </c>
      <c r="E108" s="263">
        <v>3</v>
      </c>
      <c r="F108" s="254" t="s">
        <v>10</v>
      </c>
      <c r="G108" s="255"/>
    </row>
    <row r="109" s="246" customFormat="1" customHeight="1" spans="1:7">
      <c r="A109" s="260">
        <v>107</v>
      </c>
      <c r="B109" s="261">
        <v>9787558040054</v>
      </c>
      <c r="C109" s="262" t="s">
        <v>129</v>
      </c>
      <c r="D109" s="260" t="s">
        <v>9</v>
      </c>
      <c r="E109" s="263">
        <v>3</v>
      </c>
      <c r="F109" s="254" t="s">
        <v>10</v>
      </c>
      <c r="G109" s="255"/>
    </row>
    <row r="110" s="246" customFormat="1" customHeight="1" spans="1:7">
      <c r="A110" s="260">
        <v>108</v>
      </c>
      <c r="B110" s="261">
        <v>9787558040115</v>
      </c>
      <c r="C110" s="262" t="s">
        <v>130</v>
      </c>
      <c r="D110" s="260" t="s">
        <v>9</v>
      </c>
      <c r="E110" s="263">
        <v>3</v>
      </c>
      <c r="F110" s="254" t="s">
        <v>10</v>
      </c>
      <c r="G110" s="255"/>
    </row>
    <row r="111" s="246" customFormat="1" customHeight="1" spans="1:7">
      <c r="A111" s="260">
        <v>109</v>
      </c>
      <c r="B111" s="261">
        <v>9787538647341</v>
      </c>
      <c r="C111" s="262" t="s">
        <v>131</v>
      </c>
      <c r="D111" s="260" t="s">
        <v>48</v>
      </c>
      <c r="E111" s="263">
        <v>3</v>
      </c>
      <c r="F111" s="254" t="s">
        <v>10</v>
      </c>
      <c r="G111" s="255"/>
    </row>
    <row r="112" s="246" customFormat="1" customHeight="1" spans="1:7">
      <c r="A112" s="260">
        <v>110</v>
      </c>
      <c r="B112" s="261">
        <v>9787538645484</v>
      </c>
      <c r="C112" s="262" t="s">
        <v>132</v>
      </c>
      <c r="D112" s="260" t="s">
        <v>48</v>
      </c>
      <c r="E112" s="263">
        <v>3</v>
      </c>
      <c r="F112" s="254" t="s">
        <v>10</v>
      </c>
      <c r="G112" s="255"/>
    </row>
    <row r="113" s="246" customFormat="1" customHeight="1" spans="1:7">
      <c r="A113" s="260">
        <v>111</v>
      </c>
      <c r="B113" s="261">
        <v>9787538645552</v>
      </c>
      <c r="C113" s="262" t="s">
        <v>133</v>
      </c>
      <c r="D113" s="260" t="s">
        <v>73</v>
      </c>
      <c r="E113" s="263">
        <v>3</v>
      </c>
      <c r="F113" s="254" t="s">
        <v>10</v>
      </c>
      <c r="G113" s="255"/>
    </row>
    <row r="114" s="246" customFormat="1" customHeight="1" spans="1:7">
      <c r="A114" s="260">
        <v>112</v>
      </c>
      <c r="B114" s="261">
        <v>9787538647402</v>
      </c>
      <c r="C114" s="262" t="s">
        <v>134</v>
      </c>
      <c r="D114" s="260" t="s">
        <v>12</v>
      </c>
      <c r="E114" s="263">
        <v>3</v>
      </c>
      <c r="F114" s="254" t="s">
        <v>10</v>
      </c>
      <c r="G114" s="255"/>
    </row>
    <row r="115" s="246" customFormat="1" customHeight="1" spans="1:7">
      <c r="A115" s="260">
        <v>113</v>
      </c>
      <c r="B115" s="261">
        <v>9787538647365</v>
      </c>
      <c r="C115" s="262" t="s">
        <v>135</v>
      </c>
      <c r="D115" s="260" t="s">
        <v>54</v>
      </c>
      <c r="E115" s="263">
        <v>3</v>
      </c>
      <c r="F115" s="254" t="s">
        <v>10</v>
      </c>
      <c r="G115" s="255"/>
    </row>
    <row r="116" s="246" customFormat="1" customHeight="1" spans="1:7">
      <c r="A116" s="260">
        <v>114</v>
      </c>
      <c r="B116" s="261">
        <v>9787538647372</v>
      </c>
      <c r="C116" s="262" t="s">
        <v>136</v>
      </c>
      <c r="D116" s="260" t="s">
        <v>14</v>
      </c>
      <c r="E116" s="263">
        <v>3</v>
      </c>
      <c r="F116" s="254" t="s">
        <v>10</v>
      </c>
      <c r="G116" s="255"/>
    </row>
    <row r="117" s="246" customFormat="1" customHeight="1" spans="1:7">
      <c r="A117" s="260">
        <v>115</v>
      </c>
      <c r="B117" s="261">
        <v>9787538645521</v>
      </c>
      <c r="C117" s="262" t="s">
        <v>137</v>
      </c>
      <c r="D117" s="260" t="s">
        <v>9</v>
      </c>
      <c r="E117" s="263">
        <v>3</v>
      </c>
      <c r="F117" s="254" t="s">
        <v>10</v>
      </c>
      <c r="G117" s="255"/>
    </row>
    <row r="118" s="246" customFormat="1" customHeight="1" spans="1:7">
      <c r="A118" s="260">
        <v>116</v>
      </c>
      <c r="B118" s="261">
        <v>9787538644401</v>
      </c>
      <c r="C118" s="262" t="s">
        <v>138</v>
      </c>
      <c r="D118" s="260" t="s">
        <v>61</v>
      </c>
      <c r="E118" s="263">
        <v>3</v>
      </c>
      <c r="F118" s="254" t="s">
        <v>10</v>
      </c>
      <c r="G118" s="255"/>
    </row>
    <row r="119" s="246" customFormat="1" customHeight="1" spans="1:7">
      <c r="A119" s="260">
        <v>117</v>
      </c>
      <c r="B119" s="261">
        <v>9787538644388</v>
      </c>
      <c r="C119" s="262" t="s">
        <v>139</v>
      </c>
      <c r="D119" s="260" t="s">
        <v>73</v>
      </c>
      <c r="E119" s="263">
        <v>3</v>
      </c>
      <c r="F119" s="254" t="s">
        <v>10</v>
      </c>
      <c r="G119" s="255"/>
    </row>
    <row r="120" s="246" customFormat="1" customHeight="1" spans="1:7">
      <c r="A120" s="260">
        <v>118</v>
      </c>
      <c r="B120" s="261">
        <v>9787538644364</v>
      </c>
      <c r="C120" s="262" t="s">
        <v>140</v>
      </c>
      <c r="D120" s="260" t="s">
        <v>73</v>
      </c>
      <c r="E120" s="263">
        <v>3</v>
      </c>
      <c r="F120" s="254" t="s">
        <v>10</v>
      </c>
      <c r="G120" s="255"/>
    </row>
    <row r="121" s="246" customFormat="1" customHeight="1" spans="1:7">
      <c r="A121" s="260">
        <v>119</v>
      </c>
      <c r="B121" s="261">
        <v>9787538644333</v>
      </c>
      <c r="C121" s="262" t="s">
        <v>141</v>
      </c>
      <c r="D121" s="260" t="s">
        <v>73</v>
      </c>
      <c r="E121" s="263">
        <v>3</v>
      </c>
      <c r="F121" s="254" t="s">
        <v>10</v>
      </c>
      <c r="G121" s="255"/>
    </row>
    <row r="122" s="246" customFormat="1" customHeight="1" spans="1:7">
      <c r="A122" s="260">
        <v>120</v>
      </c>
      <c r="B122" s="261">
        <v>9787538645491</v>
      </c>
      <c r="C122" s="262" t="s">
        <v>142</v>
      </c>
      <c r="D122" s="260" t="s">
        <v>9</v>
      </c>
      <c r="E122" s="263">
        <v>3</v>
      </c>
      <c r="F122" s="254" t="s">
        <v>10</v>
      </c>
      <c r="G122" s="255"/>
    </row>
    <row r="123" s="246" customFormat="1" customHeight="1" spans="1:7">
      <c r="A123" s="260">
        <v>121</v>
      </c>
      <c r="B123" s="261">
        <v>9787538645514</v>
      </c>
      <c r="C123" s="262" t="s">
        <v>143</v>
      </c>
      <c r="D123" s="260" t="s">
        <v>48</v>
      </c>
      <c r="E123" s="263">
        <v>3</v>
      </c>
      <c r="F123" s="254" t="s">
        <v>10</v>
      </c>
      <c r="G123" s="255"/>
    </row>
    <row r="124" s="246" customFormat="1" customHeight="1" spans="1:7">
      <c r="A124" s="260">
        <v>122</v>
      </c>
      <c r="B124" s="261">
        <v>9787538644395</v>
      </c>
      <c r="C124" s="262" t="s">
        <v>144</v>
      </c>
      <c r="D124" s="260" t="s">
        <v>145</v>
      </c>
      <c r="E124" s="263">
        <v>3</v>
      </c>
      <c r="F124" s="254" t="s">
        <v>10</v>
      </c>
      <c r="G124" s="255"/>
    </row>
    <row r="125" s="246" customFormat="1" customHeight="1" spans="1:7">
      <c r="A125" s="260">
        <v>123</v>
      </c>
      <c r="B125" s="261">
        <v>9787538645460</v>
      </c>
      <c r="C125" s="262" t="s">
        <v>146</v>
      </c>
      <c r="D125" s="260" t="s">
        <v>61</v>
      </c>
      <c r="E125" s="263">
        <v>3</v>
      </c>
      <c r="F125" s="254" t="s">
        <v>10</v>
      </c>
      <c r="G125" s="255"/>
    </row>
    <row r="126" s="246" customFormat="1" customHeight="1" spans="1:7">
      <c r="A126" s="260">
        <v>124</v>
      </c>
      <c r="B126" s="261">
        <v>9787538645507</v>
      </c>
      <c r="C126" s="262" t="s">
        <v>147</v>
      </c>
      <c r="D126" s="260" t="s">
        <v>9</v>
      </c>
      <c r="E126" s="263">
        <v>3</v>
      </c>
      <c r="F126" s="254" t="s">
        <v>10</v>
      </c>
      <c r="G126" s="255"/>
    </row>
    <row r="127" s="246" customFormat="1" customHeight="1" spans="1:7">
      <c r="A127" s="260">
        <v>125</v>
      </c>
      <c r="B127" s="261">
        <v>9787538647396</v>
      </c>
      <c r="C127" s="262" t="s">
        <v>148</v>
      </c>
      <c r="D127" s="260" t="s">
        <v>48</v>
      </c>
      <c r="E127" s="263">
        <v>3</v>
      </c>
      <c r="F127" s="254" t="s">
        <v>10</v>
      </c>
      <c r="G127" s="255"/>
    </row>
    <row r="128" s="246" customFormat="1" customHeight="1" spans="1:7">
      <c r="A128" s="260">
        <v>126</v>
      </c>
      <c r="B128" s="261">
        <v>9787538647426</v>
      </c>
      <c r="C128" s="262" t="s">
        <v>149</v>
      </c>
      <c r="D128" s="260" t="s">
        <v>54</v>
      </c>
      <c r="E128" s="263">
        <v>3</v>
      </c>
      <c r="F128" s="254" t="s">
        <v>10</v>
      </c>
      <c r="G128" s="255"/>
    </row>
    <row r="129" s="246" customFormat="1" customHeight="1" spans="1:7">
      <c r="A129" s="260">
        <v>127</v>
      </c>
      <c r="B129" s="261">
        <v>9787538645538</v>
      </c>
      <c r="C129" s="262" t="s">
        <v>150</v>
      </c>
      <c r="D129" s="260" t="s">
        <v>9</v>
      </c>
      <c r="E129" s="263">
        <v>3</v>
      </c>
      <c r="F129" s="254" t="s">
        <v>10</v>
      </c>
      <c r="G129" s="255"/>
    </row>
    <row r="130" s="246" customFormat="1" customHeight="1" spans="1:7">
      <c r="A130" s="260">
        <v>128</v>
      </c>
      <c r="B130" s="261">
        <v>9787538644340</v>
      </c>
      <c r="C130" s="262" t="s">
        <v>151</v>
      </c>
      <c r="D130" s="260" t="s">
        <v>145</v>
      </c>
      <c r="E130" s="263">
        <v>3</v>
      </c>
      <c r="F130" s="254" t="s">
        <v>10</v>
      </c>
      <c r="G130" s="255"/>
    </row>
    <row r="131" s="246" customFormat="1" customHeight="1" spans="1:7">
      <c r="A131" s="260">
        <v>129</v>
      </c>
      <c r="B131" s="261">
        <v>9787538644357</v>
      </c>
      <c r="C131" s="262" t="s">
        <v>152</v>
      </c>
      <c r="D131" s="260" t="s">
        <v>9</v>
      </c>
      <c r="E131" s="263">
        <v>3</v>
      </c>
      <c r="F131" s="254" t="s">
        <v>10</v>
      </c>
      <c r="G131" s="255"/>
    </row>
    <row r="132" s="246" customFormat="1" customHeight="1" spans="1:7">
      <c r="A132" s="260">
        <v>130</v>
      </c>
      <c r="B132" s="261">
        <v>9787538647334</v>
      </c>
      <c r="C132" s="262" t="s">
        <v>153</v>
      </c>
      <c r="D132" s="260" t="s">
        <v>23</v>
      </c>
      <c r="E132" s="263">
        <v>3</v>
      </c>
      <c r="F132" s="254" t="s">
        <v>10</v>
      </c>
      <c r="G132" s="255"/>
    </row>
    <row r="133" s="246" customFormat="1" customHeight="1" spans="1:7">
      <c r="A133" s="260">
        <v>131</v>
      </c>
      <c r="B133" s="261">
        <v>9787538645477</v>
      </c>
      <c r="C133" s="262" t="s">
        <v>154</v>
      </c>
      <c r="D133" s="260" t="s">
        <v>61</v>
      </c>
      <c r="E133" s="263">
        <v>3</v>
      </c>
      <c r="F133" s="254" t="s">
        <v>10</v>
      </c>
      <c r="G133" s="255"/>
    </row>
    <row r="134" s="246" customFormat="1" customHeight="1" spans="1:7">
      <c r="A134" s="260">
        <v>132</v>
      </c>
      <c r="B134" s="261">
        <v>9787538647389</v>
      </c>
      <c r="C134" s="262" t="s">
        <v>155</v>
      </c>
      <c r="D134" s="260" t="s">
        <v>12</v>
      </c>
      <c r="E134" s="263">
        <v>3</v>
      </c>
      <c r="F134" s="254" t="s">
        <v>10</v>
      </c>
      <c r="G134" s="255"/>
    </row>
    <row r="135" s="246" customFormat="1" customHeight="1" spans="1:7">
      <c r="A135" s="260">
        <v>133</v>
      </c>
      <c r="B135" s="261">
        <v>9787538645651</v>
      </c>
      <c r="C135" s="262" t="s">
        <v>156</v>
      </c>
      <c r="D135" s="260" t="s">
        <v>48</v>
      </c>
      <c r="E135" s="263">
        <v>3</v>
      </c>
      <c r="F135" s="254" t="s">
        <v>10</v>
      </c>
      <c r="G135" s="255"/>
    </row>
    <row r="136" s="246" customFormat="1" customHeight="1" spans="1:7">
      <c r="A136" s="260">
        <v>134</v>
      </c>
      <c r="B136" s="261">
        <v>9787538644302</v>
      </c>
      <c r="C136" s="262" t="s">
        <v>157</v>
      </c>
      <c r="D136" s="260" t="s">
        <v>54</v>
      </c>
      <c r="E136" s="263">
        <v>3</v>
      </c>
      <c r="F136" s="254" t="s">
        <v>10</v>
      </c>
      <c r="G136" s="255"/>
    </row>
    <row r="137" s="246" customFormat="1" customHeight="1" spans="1:7">
      <c r="A137" s="260">
        <v>135</v>
      </c>
      <c r="B137" s="261">
        <v>9787538647419</v>
      </c>
      <c r="C137" s="262" t="s">
        <v>158</v>
      </c>
      <c r="D137" s="260" t="s">
        <v>54</v>
      </c>
      <c r="E137" s="263">
        <v>3</v>
      </c>
      <c r="F137" s="254" t="s">
        <v>10</v>
      </c>
      <c r="G137" s="255"/>
    </row>
    <row r="138" s="246" customFormat="1" customHeight="1" spans="1:7">
      <c r="A138" s="260">
        <v>136</v>
      </c>
      <c r="B138" s="261">
        <v>9787538644418</v>
      </c>
      <c r="C138" s="262" t="s">
        <v>159</v>
      </c>
      <c r="D138" s="260" t="s">
        <v>61</v>
      </c>
      <c r="E138" s="263">
        <v>3</v>
      </c>
      <c r="F138" s="254" t="s">
        <v>10</v>
      </c>
      <c r="G138" s="255"/>
    </row>
    <row r="139" s="246" customFormat="1" customHeight="1" spans="1:7">
      <c r="A139" s="260">
        <v>137</v>
      </c>
      <c r="B139" s="261">
        <v>9787538644425</v>
      </c>
      <c r="C139" s="262" t="s">
        <v>160</v>
      </c>
      <c r="D139" s="260" t="s">
        <v>48</v>
      </c>
      <c r="E139" s="263">
        <v>3</v>
      </c>
      <c r="F139" s="254" t="s">
        <v>10</v>
      </c>
      <c r="G139" s="255"/>
    </row>
    <row r="140" s="246" customFormat="1" customHeight="1" spans="1:7">
      <c r="A140" s="260">
        <v>138</v>
      </c>
      <c r="B140" s="261">
        <v>9787538652376</v>
      </c>
      <c r="C140" s="262" t="s">
        <v>161</v>
      </c>
      <c r="D140" s="260" t="s">
        <v>12</v>
      </c>
      <c r="E140" s="263">
        <v>3</v>
      </c>
      <c r="F140" s="254" t="s">
        <v>10</v>
      </c>
      <c r="G140" s="255"/>
    </row>
    <row r="141" s="246" customFormat="1" customHeight="1" spans="1:7">
      <c r="A141" s="260">
        <v>139</v>
      </c>
      <c r="B141" s="261">
        <v>9787538652352</v>
      </c>
      <c r="C141" s="262" t="s">
        <v>162</v>
      </c>
      <c r="D141" s="260" t="s">
        <v>48</v>
      </c>
      <c r="E141" s="263">
        <v>3</v>
      </c>
      <c r="F141" s="254" t="s">
        <v>10</v>
      </c>
      <c r="G141" s="255"/>
    </row>
    <row r="142" s="246" customFormat="1" customHeight="1" spans="1:7">
      <c r="A142" s="260">
        <v>140</v>
      </c>
      <c r="B142" s="261">
        <v>9787538652345</v>
      </c>
      <c r="C142" s="262" t="s">
        <v>163</v>
      </c>
      <c r="D142" s="260" t="s">
        <v>37</v>
      </c>
      <c r="E142" s="263">
        <v>3</v>
      </c>
      <c r="F142" s="254" t="s">
        <v>10</v>
      </c>
      <c r="G142" s="255"/>
    </row>
    <row r="143" s="246" customFormat="1" customHeight="1" spans="1:7">
      <c r="A143" s="260">
        <v>141</v>
      </c>
      <c r="B143" s="261">
        <v>9787538652369</v>
      </c>
      <c r="C143" s="262" t="s">
        <v>164</v>
      </c>
      <c r="D143" s="260" t="s">
        <v>14</v>
      </c>
      <c r="E143" s="263">
        <v>3</v>
      </c>
      <c r="F143" s="254" t="s">
        <v>10</v>
      </c>
      <c r="G143" s="255"/>
    </row>
    <row r="144" s="246" customFormat="1" customHeight="1" spans="1:7">
      <c r="A144" s="260">
        <v>142</v>
      </c>
      <c r="B144" s="261">
        <v>9787538652383</v>
      </c>
      <c r="C144" s="262" t="s">
        <v>165</v>
      </c>
      <c r="D144" s="260" t="s">
        <v>48</v>
      </c>
      <c r="E144" s="263">
        <v>3</v>
      </c>
      <c r="F144" s="254" t="s">
        <v>10</v>
      </c>
      <c r="G144" s="255"/>
    </row>
    <row r="145" s="246" customFormat="1" customHeight="1" spans="1:7">
      <c r="A145" s="260">
        <v>143</v>
      </c>
      <c r="B145" s="261">
        <v>9787538652390</v>
      </c>
      <c r="C145" s="262" t="s">
        <v>166</v>
      </c>
      <c r="D145" s="260" t="s">
        <v>54</v>
      </c>
      <c r="E145" s="263">
        <v>3</v>
      </c>
      <c r="F145" s="254" t="s">
        <v>10</v>
      </c>
      <c r="G145" s="255"/>
    </row>
    <row r="146" s="246" customFormat="1" customHeight="1" spans="1:7">
      <c r="A146" s="260">
        <v>144</v>
      </c>
      <c r="B146" s="261">
        <v>9787531578437</v>
      </c>
      <c r="C146" s="262" t="s">
        <v>167</v>
      </c>
      <c r="D146" s="260" t="s">
        <v>21</v>
      </c>
      <c r="E146" s="263">
        <v>3</v>
      </c>
      <c r="F146" s="254" t="s">
        <v>10</v>
      </c>
      <c r="G146" s="255"/>
    </row>
    <row r="147" s="246" customFormat="1" customHeight="1" spans="1:7">
      <c r="A147" s="260">
        <v>145</v>
      </c>
      <c r="B147" s="261">
        <v>9787531578079</v>
      </c>
      <c r="C147" s="262" t="s">
        <v>168</v>
      </c>
      <c r="D147" s="260" t="s">
        <v>9</v>
      </c>
      <c r="E147" s="263">
        <v>3</v>
      </c>
      <c r="F147" s="254" t="s">
        <v>10</v>
      </c>
      <c r="G147" s="255"/>
    </row>
    <row r="148" s="246" customFormat="1" customHeight="1" spans="1:7">
      <c r="A148" s="260">
        <v>146</v>
      </c>
      <c r="B148" s="261">
        <v>9787531578116</v>
      </c>
      <c r="C148" s="262" t="s">
        <v>169</v>
      </c>
      <c r="D148" s="260" t="s">
        <v>9</v>
      </c>
      <c r="E148" s="263">
        <v>3</v>
      </c>
      <c r="F148" s="254" t="s">
        <v>10</v>
      </c>
      <c r="G148" s="255"/>
    </row>
    <row r="149" s="246" customFormat="1" customHeight="1" spans="1:7">
      <c r="A149" s="260">
        <v>147</v>
      </c>
      <c r="B149" s="261">
        <v>9787531578420</v>
      </c>
      <c r="C149" s="262" t="s">
        <v>170</v>
      </c>
      <c r="D149" s="260" t="s">
        <v>61</v>
      </c>
      <c r="E149" s="263">
        <v>3</v>
      </c>
      <c r="F149" s="254" t="s">
        <v>10</v>
      </c>
      <c r="G149" s="255"/>
    </row>
    <row r="150" s="246" customFormat="1" customHeight="1" spans="1:7">
      <c r="A150" s="260">
        <v>148</v>
      </c>
      <c r="B150" s="261">
        <v>9787531578109</v>
      </c>
      <c r="C150" s="262" t="s">
        <v>171</v>
      </c>
      <c r="D150" s="260" t="s">
        <v>61</v>
      </c>
      <c r="E150" s="263">
        <v>3</v>
      </c>
      <c r="F150" s="254" t="s">
        <v>10</v>
      </c>
      <c r="G150" s="255"/>
    </row>
    <row r="151" s="246" customFormat="1" customHeight="1" spans="1:7">
      <c r="A151" s="260">
        <v>149</v>
      </c>
      <c r="B151" s="261">
        <v>9787531578086</v>
      </c>
      <c r="C151" s="262" t="s">
        <v>172</v>
      </c>
      <c r="D151" s="260" t="s">
        <v>9</v>
      </c>
      <c r="E151" s="263">
        <v>3</v>
      </c>
      <c r="F151" s="254" t="s">
        <v>10</v>
      </c>
      <c r="G151" s="255"/>
    </row>
    <row r="152" s="246" customFormat="1" customHeight="1" spans="1:7">
      <c r="A152" s="260">
        <v>150</v>
      </c>
      <c r="B152" s="261">
        <v>9787531577874</v>
      </c>
      <c r="C152" s="262" t="s">
        <v>173</v>
      </c>
      <c r="D152" s="260" t="s">
        <v>9</v>
      </c>
      <c r="E152" s="263">
        <v>3</v>
      </c>
      <c r="F152" s="254" t="s">
        <v>10</v>
      </c>
      <c r="G152" s="255"/>
    </row>
    <row r="153" s="246" customFormat="1" customHeight="1" spans="1:7">
      <c r="A153" s="260">
        <v>151</v>
      </c>
      <c r="B153" s="261">
        <v>9787531578413</v>
      </c>
      <c r="C153" s="262" t="s">
        <v>174</v>
      </c>
      <c r="D153" s="260" t="s">
        <v>9</v>
      </c>
      <c r="E153" s="263">
        <v>3</v>
      </c>
      <c r="F153" s="254" t="s">
        <v>10</v>
      </c>
      <c r="G153" s="255"/>
    </row>
    <row r="154" s="246" customFormat="1" customHeight="1" spans="1:7">
      <c r="A154" s="260">
        <v>152</v>
      </c>
      <c r="B154" s="261">
        <v>9787538650426</v>
      </c>
      <c r="C154" s="262" t="s">
        <v>175</v>
      </c>
      <c r="D154" s="260" t="s">
        <v>73</v>
      </c>
      <c r="E154" s="263">
        <v>3</v>
      </c>
      <c r="F154" s="254" t="s">
        <v>10</v>
      </c>
      <c r="G154" s="255"/>
    </row>
    <row r="155" s="246" customFormat="1" customHeight="1" spans="1:7">
      <c r="A155" s="260">
        <v>153</v>
      </c>
      <c r="B155" s="261">
        <v>9787538650501</v>
      </c>
      <c r="C155" s="262" t="s">
        <v>176</v>
      </c>
      <c r="D155" s="260" t="s">
        <v>9</v>
      </c>
      <c r="E155" s="263">
        <v>3</v>
      </c>
      <c r="F155" s="254" t="s">
        <v>10</v>
      </c>
      <c r="G155" s="255"/>
    </row>
    <row r="156" s="246" customFormat="1" customHeight="1" spans="1:7">
      <c r="A156" s="260">
        <v>154</v>
      </c>
      <c r="B156" s="261">
        <v>9787538652291</v>
      </c>
      <c r="C156" s="262" t="s">
        <v>177</v>
      </c>
      <c r="D156" s="260" t="s">
        <v>54</v>
      </c>
      <c r="E156" s="263">
        <v>3</v>
      </c>
      <c r="F156" s="254" t="s">
        <v>10</v>
      </c>
      <c r="G156" s="255"/>
    </row>
    <row r="157" s="246" customFormat="1" customHeight="1" spans="1:7">
      <c r="A157" s="260">
        <v>155</v>
      </c>
      <c r="B157" s="261">
        <v>9787531575450</v>
      </c>
      <c r="C157" s="262" t="s">
        <v>178</v>
      </c>
      <c r="D157" s="260" t="s">
        <v>9</v>
      </c>
      <c r="E157" s="263">
        <v>3</v>
      </c>
      <c r="F157" s="254" t="s">
        <v>10</v>
      </c>
      <c r="G157" s="255"/>
    </row>
    <row r="158" s="246" customFormat="1" customHeight="1" spans="1:7">
      <c r="A158" s="260">
        <v>156</v>
      </c>
      <c r="B158" s="261">
        <v>9787531575351</v>
      </c>
      <c r="C158" s="262" t="s">
        <v>179</v>
      </c>
      <c r="D158" s="260" t="s">
        <v>9</v>
      </c>
      <c r="E158" s="263">
        <v>3</v>
      </c>
      <c r="F158" s="254" t="s">
        <v>10</v>
      </c>
      <c r="G158" s="255"/>
    </row>
    <row r="159" s="246" customFormat="1" customHeight="1" spans="1:7">
      <c r="A159" s="260">
        <v>157</v>
      </c>
      <c r="B159" s="261">
        <v>9787531575443</v>
      </c>
      <c r="C159" s="262" t="s">
        <v>180</v>
      </c>
      <c r="D159" s="260" t="s">
        <v>9</v>
      </c>
      <c r="E159" s="263">
        <v>3</v>
      </c>
      <c r="F159" s="254" t="s">
        <v>10</v>
      </c>
      <c r="G159" s="255"/>
    </row>
    <row r="160" s="246" customFormat="1" customHeight="1" spans="1:7">
      <c r="A160" s="260">
        <v>158</v>
      </c>
      <c r="B160" s="261">
        <v>9787531575368</v>
      </c>
      <c r="C160" s="262" t="s">
        <v>181</v>
      </c>
      <c r="D160" s="260" t="s">
        <v>9</v>
      </c>
      <c r="E160" s="263">
        <v>3</v>
      </c>
      <c r="F160" s="254" t="s">
        <v>10</v>
      </c>
      <c r="G160" s="255"/>
    </row>
    <row r="161" s="246" customFormat="1" customHeight="1" spans="1:7">
      <c r="A161" s="260">
        <v>159</v>
      </c>
      <c r="B161" s="261">
        <v>9787531575375</v>
      </c>
      <c r="C161" s="262" t="s">
        <v>182</v>
      </c>
      <c r="D161" s="260" t="s">
        <v>9</v>
      </c>
      <c r="E161" s="263">
        <v>3</v>
      </c>
      <c r="F161" s="254" t="s">
        <v>10</v>
      </c>
      <c r="G161" s="255"/>
    </row>
    <row r="162" s="246" customFormat="1" customHeight="1" spans="1:7">
      <c r="A162" s="260">
        <v>160</v>
      </c>
      <c r="B162" s="261">
        <v>9787531575429</v>
      </c>
      <c r="C162" s="262" t="s">
        <v>183</v>
      </c>
      <c r="D162" s="260" t="s">
        <v>9</v>
      </c>
      <c r="E162" s="263">
        <v>3</v>
      </c>
      <c r="F162" s="254" t="s">
        <v>10</v>
      </c>
      <c r="G162" s="255"/>
    </row>
    <row r="163" s="246" customFormat="1" customHeight="1" spans="1:7">
      <c r="A163" s="260">
        <v>161</v>
      </c>
      <c r="B163" s="261">
        <v>9787538652239</v>
      </c>
      <c r="C163" s="262" t="s">
        <v>184</v>
      </c>
      <c r="D163" s="260" t="s">
        <v>48</v>
      </c>
      <c r="E163" s="263">
        <v>3</v>
      </c>
      <c r="F163" s="254" t="s">
        <v>10</v>
      </c>
      <c r="G163" s="255"/>
    </row>
    <row r="164" s="246" customFormat="1" customHeight="1" spans="1:7">
      <c r="A164" s="260">
        <v>162</v>
      </c>
      <c r="B164" s="261">
        <v>9787531578178</v>
      </c>
      <c r="C164" s="262" t="s">
        <v>185</v>
      </c>
      <c r="D164" s="260" t="s">
        <v>14</v>
      </c>
      <c r="E164" s="263">
        <v>3</v>
      </c>
      <c r="F164" s="254" t="s">
        <v>10</v>
      </c>
      <c r="G164" s="255"/>
    </row>
    <row r="165" s="246" customFormat="1" customHeight="1" spans="1:7">
      <c r="A165" s="260">
        <v>163</v>
      </c>
      <c r="B165" s="261">
        <v>9787531578130</v>
      </c>
      <c r="C165" s="262" t="s">
        <v>186</v>
      </c>
      <c r="D165" s="260" t="s">
        <v>14</v>
      </c>
      <c r="E165" s="263">
        <v>3</v>
      </c>
      <c r="F165" s="254" t="s">
        <v>10</v>
      </c>
      <c r="G165" s="255"/>
    </row>
    <row r="166" s="246" customFormat="1" customHeight="1" spans="1:7">
      <c r="A166" s="260">
        <v>164</v>
      </c>
      <c r="B166" s="261">
        <v>9787531578161</v>
      </c>
      <c r="C166" s="262" t="s">
        <v>187</v>
      </c>
      <c r="D166" s="260" t="s">
        <v>14</v>
      </c>
      <c r="E166" s="263">
        <v>3</v>
      </c>
      <c r="F166" s="254" t="s">
        <v>10</v>
      </c>
      <c r="G166" s="255"/>
    </row>
    <row r="167" s="246" customFormat="1" customHeight="1" spans="1:7">
      <c r="A167" s="260">
        <v>165</v>
      </c>
      <c r="B167" s="261">
        <v>9787531578031</v>
      </c>
      <c r="C167" s="262" t="s">
        <v>188</v>
      </c>
      <c r="D167" s="260" t="s">
        <v>14</v>
      </c>
      <c r="E167" s="263">
        <v>3</v>
      </c>
      <c r="F167" s="254" t="s">
        <v>10</v>
      </c>
      <c r="G167" s="255"/>
    </row>
    <row r="168" s="246" customFormat="1" customHeight="1" spans="1:7">
      <c r="A168" s="260">
        <v>166</v>
      </c>
      <c r="B168" s="261">
        <v>9787531578154</v>
      </c>
      <c r="C168" s="262" t="s">
        <v>189</v>
      </c>
      <c r="D168" s="260" t="s">
        <v>14</v>
      </c>
      <c r="E168" s="263">
        <v>3</v>
      </c>
      <c r="F168" s="254" t="s">
        <v>10</v>
      </c>
      <c r="G168" s="255"/>
    </row>
    <row r="169" s="246" customFormat="1" customHeight="1" spans="1:7">
      <c r="A169" s="260">
        <v>167</v>
      </c>
      <c r="B169" s="261">
        <v>9787531578147</v>
      </c>
      <c r="C169" s="262" t="s">
        <v>190</v>
      </c>
      <c r="D169" s="260" t="s">
        <v>14</v>
      </c>
      <c r="E169" s="263">
        <v>3</v>
      </c>
      <c r="F169" s="254" t="s">
        <v>10</v>
      </c>
      <c r="G169" s="255"/>
    </row>
    <row r="170" s="246" customFormat="1" customHeight="1" spans="1:7">
      <c r="A170" s="260">
        <v>168</v>
      </c>
      <c r="B170" s="261">
        <v>9787538650365</v>
      </c>
      <c r="C170" s="262" t="s">
        <v>191</v>
      </c>
      <c r="D170" s="260" t="s">
        <v>9</v>
      </c>
      <c r="E170" s="263">
        <v>3</v>
      </c>
      <c r="F170" s="254" t="s">
        <v>10</v>
      </c>
      <c r="G170" s="255"/>
    </row>
    <row r="171" s="246" customFormat="1" customHeight="1" spans="1:7">
      <c r="A171" s="260">
        <v>169</v>
      </c>
      <c r="B171" s="261">
        <v>9787538650310</v>
      </c>
      <c r="C171" s="262" t="s">
        <v>192</v>
      </c>
      <c r="D171" s="260" t="s">
        <v>9</v>
      </c>
      <c r="E171" s="263">
        <v>3</v>
      </c>
      <c r="F171" s="254" t="s">
        <v>10</v>
      </c>
      <c r="G171" s="255"/>
    </row>
    <row r="172" s="246" customFormat="1" customHeight="1" spans="1:7">
      <c r="A172" s="260">
        <v>170</v>
      </c>
      <c r="B172" s="261">
        <v>9787538650495</v>
      </c>
      <c r="C172" s="262" t="s">
        <v>193</v>
      </c>
      <c r="D172" s="260" t="s">
        <v>9</v>
      </c>
      <c r="E172" s="263">
        <v>3</v>
      </c>
      <c r="F172" s="254" t="s">
        <v>10</v>
      </c>
      <c r="G172" s="255"/>
    </row>
    <row r="173" s="246" customFormat="1" customHeight="1" spans="1:7">
      <c r="A173" s="260">
        <v>171</v>
      </c>
      <c r="B173" s="261">
        <v>9787538650327</v>
      </c>
      <c r="C173" s="262" t="s">
        <v>194</v>
      </c>
      <c r="D173" s="260" t="s">
        <v>9</v>
      </c>
      <c r="E173" s="263">
        <v>3</v>
      </c>
      <c r="F173" s="254" t="s">
        <v>10</v>
      </c>
      <c r="G173" s="255"/>
    </row>
    <row r="174" s="246" customFormat="1" customHeight="1" spans="1:7">
      <c r="A174" s="260">
        <v>172</v>
      </c>
      <c r="B174" s="261">
        <v>9787538650396</v>
      </c>
      <c r="C174" s="262" t="s">
        <v>195</v>
      </c>
      <c r="D174" s="260" t="s">
        <v>9</v>
      </c>
      <c r="E174" s="263">
        <v>3</v>
      </c>
      <c r="F174" s="254" t="s">
        <v>10</v>
      </c>
      <c r="G174" s="255"/>
    </row>
    <row r="175" s="246" customFormat="1" customHeight="1" spans="1:7">
      <c r="A175" s="260">
        <v>173</v>
      </c>
      <c r="B175" s="261">
        <v>9787538650402</v>
      </c>
      <c r="C175" s="262" t="s">
        <v>196</v>
      </c>
      <c r="D175" s="260" t="s">
        <v>9</v>
      </c>
      <c r="E175" s="263">
        <v>3</v>
      </c>
      <c r="F175" s="254" t="s">
        <v>10</v>
      </c>
      <c r="G175" s="255"/>
    </row>
    <row r="176" s="246" customFormat="1" customHeight="1" spans="1:7">
      <c r="A176" s="260">
        <v>174</v>
      </c>
      <c r="B176" s="261">
        <v>9787538652338</v>
      </c>
      <c r="C176" s="262" t="s">
        <v>197</v>
      </c>
      <c r="D176" s="260" t="s">
        <v>14</v>
      </c>
      <c r="E176" s="263">
        <v>3</v>
      </c>
      <c r="F176" s="254" t="s">
        <v>10</v>
      </c>
      <c r="G176" s="255"/>
    </row>
    <row r="177" s="246" customFormat="1" customHeight="1" spans="1:7">
      <c r="A177" s="260">
        <v>175</v>
      </c>
      <c r="B177" s="261">
        <v>9787538650372</v>
      </c>
      <c r="C177" s="262" t="s">
        <v>198</v>
      </c>
      <c r="D177" s="260" t="s">
        <v>9</v>
      </c>
      <c r="E177" s="263">
        <v>3</v>
      </c>
      <c r="F177" s="254" t="s">
        <v>10</v>
      </c>
      <c r="G177" s="255"/>
    </row>
    <row r="178" s="246" customFormat="1" customHeight="1" spans="1:7">
      <c r="A178" s="260">
        <v>176</v>
      </c>
      <c r="B178" s="261">
        <v>9787538650334</v>
      </c>
      <c r="C178" s="262" t="s">
        <v>199</v>
      </c>
      <c r="D178" s="260" t="s">
        <v>9</v>
      </c>
      <c r="E178" s="263">
        <v>3</v>
      </c>
      <c r="F178" s="254" t="s">
        <v>10</v>
      </c>
      <c r="G178" s="255"/>
    </row>
    <row r="179" s="246" customFormat="1" customHeight="1" spans="1:7">
      <c r="A179" s="260">
        <v>177</v>
      </c>
      <c r="B179" s="261">
        <v>9787538652208</v>
      </c>
      <c r="C179" s="262" t="s">
        <v>200</v>
      </c>
      <c r="D179" s="260" t="s">
        <v>12</v>
      </c>
      <c r="E179" s="263">
        <v>3</v>
      </c>
      <c r="F179" s="254" t="s">
        <v>10</v>
      </c>
      <c r="G179" s="255"/>
    </row>
    <row r="180" s="246" customFormat="1" customHeight="1" spans="1:7">
      <c r="A180" s="260">
        <v>178</v>
      </c>
      <c r="B180" s="261">
        <v>9787538652284</v>
      </c>
      <c r="C180" s="262" t="s">
        <v>201</v>
      </c>
      <c r="D180" s="260" t="s">
        <v>48</v>
      </c>
      <c r="E180" s="263">
        <v>3</v>
      </c>
      <c r="F180" s="254" t="s">
        <v>10</v>
      </c>
      <c r="G180" s="255"/>
    </row>
    <row r="181" s="246" customFormat="1" customHeight="1" spans="1:7">
      <c r="A181" s="260">
        <v>179</v>
      </c>
      <c r="B181" s="261">
        <v>9787538652246</v>
      </c>
      <c r="C181" s="262" t="s">
        <v>202</v>
      </c>
      <c r="D181" s="260" t="s">
        <v>48</v>
      </c>
      <c r="E181" s="263">
        <v>3</v>
      </c>
      <c r="F181" s="254" t="s">
        <v>10</v>
      </c>
      <c r="G181" s="255"/>
    </row>
    <row r="182" s="246" customFormat="1" customHeight="1" spans="1:7">
      <c r="A182" s="260">
        <v>180</v>
      </c>
      <c r="B182" s="261">
        <v>9787538652321</v>
      </c>
      <c r="C182" s="262" t="s">
        <v>203</v>
      </c>
      <c r="D182" s="260" t="s">
        <v>145</v>
      </c>
      <c r="E182" s="263">
        <v>3</v>
      </c>
      <c r="F182" s="254" t="s">
        <v>10</v>
      </c>
      <c r="G182" s="255"/>
    </row>
    <row r="183" s="246" customFormat="1" customHeight="1" spans="1:7">
      <c r="A183" s="260">
        <v>181</v>
      </c>
      <c r="B183" s="261">
        <v>9787538650440</v>
      </c>
      <c r="C183" s="262" t="s">
        <v>204</v>
      </c>
      <c r="D183" s="260" t="s">
        <v>9</v>
      </c>
      <c r="E183" s="263">
        <v>3</v>
      </c>
      <c r="F183" s="254" t="s">
        <v>10</v>
      </c>
      <c r="G183" s="255"/>
    </row>
    <row r="184" s="246" customFormat="1" customHeight="1" spans="1:7">
      <c r="A184" s="260">
        <v>182</v>
      </c>
      <c r="B184" s="261">
        <v>9787538650457</v>
      </c>
      <c r="C184" s="262" t="s">
        <v>205</v>
      </c>
      <c r="D184" s="260" t="s">
        <v>9</v>
      </c>
      <c r="E184" s="263">
        <v>3</v>
      </c>
      <c r="F184" s="254" t="s">
        <v>10</v>
      </c>
      <c r="G184" s="255"/>
    </row>
    <row r="185" s="246" customFormat="1" customHeight="1" spans="1:7">
      <c r="A185" s="260">
        <v>183</v>
      </c>
      <c r="B185" s="261">
        <v>9787538652222</v>
      </c>
      <c r="C185" s="262" t="s">
        <v>206</v>
      </c>
      <c r="D185" s="260" t="s">
        <v>48</v>
      </c>
      <c r="E185" s="263">
        <v>3</v>
      </c>
      <c r="F185" s="254" t="s">
        <v>10</v>
      </c>
      <c r="G185" s="255"/>
    </row>
    <row r="186" s="246" customFormat="1" customHeight="1" spans="1:7">
      <c r="A186" s="260">
        <v>184</v>
      </c>
      <c r="B186" s="261">
        <v>9787538652215</v>
      </c>
      <c r="C186" s="262" t="s">
        <v>207</v>
      </c>
      <c r="D186" s="260" t="s">
        <v>54</v>
      </c>
      <c r="E186" s="263">
        <v>3</v>
      </c>
      <c r="F186" s="254" t="s">
        <v>10</v>
      </c>
      <c r="G186" s="255"/>
    </row>
    <row r="187" s="246" customFormat="1" customHeight="1" spans="1:7">
      <c r="A187" s="260">
        <v>185</v>
      </c>
      <c r="B187" s="261">
        <v>9787538650433</v>
      </c>
      <c r="C187" s="262" t="s">
        <v>208</v>
      </c>
      <c r="D187" s="260" t="s">
        <v>73</v>
      </c>
      <c r="E187" s="263">
        <v>3</v>
      </c>
      <c r="F187" s="254" t="s">
        <v>10</v>
      </c>
      <c r="G187" s="255"/>
    </row>
    <row r="188" s="246" customFormat="1" customHeight="1" spans="1:7">
      <c r="A188" s="260">
        <v>186</v>
      </c>
      <c r="B188" s="261">
        <v>9787531577850</v>
      </c>
      <c r="C188" s="262" t="s">
        <v>209</v>
      </c>
      <c r="D188" s="260" t="s">
        <v>145</v>
      </c>
      <c r="E188" s="263">
        <v>3</v>
      </c>
      <c r="F188" s="254" t="s">
        <v>10</v>
      </c>
      <c r="G188" s="255"/>
    </row>
    <row r="189" s="246" customFormat="1" customHeight="1" spans="1:7">
      <c r="A189" s="260">
        <v>187</v>
      </c>
      <c r="B189" s="261">
        <v>9787531578383</v>
      </c>
      <c r="C189" s="262" t="s">
        <v>210</v>
      </c>
      <c r="D189" s="260" t="s">
        <v>145</v>
      </c>
      <c r="E189" s="263">
        <v>3</v>
      </c>
      <c r="F189" s="254" t="s">
        <v>10</v>
      </c>
      <c r="G189" s="255"/>
    </row>
    <row r="190" s="246" customFormat="1" customHeight="1" spans="1:7">
      <c r="A190" s="260">
        <v>188</v>
      </c>
      <c r="B190" s="261">
        <v>9787531578406</v>
      </c>
      <c r="C190" s="262" t="s">
        <v>211</v>
      </c>
      <c r="D190" s="260" t="s">
        <v>145</v>
      </c>
      <c r="E190" s="263">
        <v>3</v>
      </c>
      <c r="F190" s="254" t="s">
        <v>10</v>
      </c>
      <c r="G190" s="255"/>
    </row>
    <row r="191" s="246" customFormat="1" customHeight="1" spans="1:7">
      <c r="A191" s="260">
        <v>189</v>
      </c>
      <c r="B191" s="261">
        <v>9787531578376</v>
      </c>
      <c r="C191" s="262" t="s">
        <v>212</v>
      </c>
      <c r="D191" s="260" t="s">
        <v>145</v>
      </c>
      <c r="E191" s="263">
        <v>3</v>
      </c>
      <c r="F191" s="254" t="s">
        <v>10</v>
      </c>
      <c r="G191" s="255"/>
    </row>
    <row r="192" s="246" customFormat="1" customHeight="1" spans="1:7">
      <c r="A192" s="260">
        <v>190</v>
      </c>
      <c r="B192" s="261">
        <v>9787531577843</v>
      </c>
      <c r="C192" s="262" t="s">
        <v>213</v>
      </c>
      <c r="D192" s="260" t="s">
        <v>145</v>
      </c>
      <c r="E192" s="263">
        <v>3</v>
      </c>
      <c r="F192" s="254" t="s">
        <v>10</v>
      </c>
      <c r="G192" s="255"/>
    </row>
    <row r="193" s="246" customFormat="1" customHeight="1" spans="1:7">
      <c r="A193" s="260">
        <v>191</v>
      </c>
      <c r="B193" s="261">
        <v>9787531578055</v>
      </c>
      <c r="C193" s="262" t="s">
        <v>214</v>
      </c>
      <c r="D193" s="260" t="s">
        <v>145</v>
      </c>
      <c r="E193" s="263">
        <v>3</v>
      </c>
      <c r="F193" s="254" t="s">
        <v>10</v>
      </c>
      <c r="G193" s="255"/>
    </row>
    <row r="194" s="246" customFormat="1" customHeight="1" spans="1:7">
      <c r="A194" s="260">
        <v>192</v>
      </c>
      <c r="B194" s="261">
        <v>9787531577867</v>
      </c>
      <c r="C194" s="262" t="s">
        <v>215</v>
      </c>
      <c r="D194" s="260" t="s">
        <v>145</v>
      </c>
      <c r="E194" s="263">
        <v>3</v>
      </c>
      <c r="F194" s="254" t="s">
        <v>10</v>
      </c>
      <c r="G194" s="255"/>
    </row>
    <row r="195" s="246" customFormat="1" customHeight="1" spans="1:7">
      <c r="A195" s="260">
        <v>193</v>
      </c>
      <c r="B195" s="261">
        <v>9787531578048</v>
      </c>
      <c r="C195" s="262" t="s">
        <v>216</v>
      </c>
      <c r="D195" s="260" t="s">
        <v>145</v>
      </c>
      <c r="E195" s="263">
        <v>3</v>
      </c>
      <c r="F195" s="254" t="s">
        <v>10</v>
      </c>
      <c r="G195" s="255"/>
    </row>
    <row r="196" s="246" customFormat="1" customHeight="1" spans="1:7">
      <c r="A196" s="260">
        <v>194</v>
      </c>
      <c r="B196" s="261">
        <v>9787531578390</v>
      </c>
      <c r="C196" s="262" t="s">
        <v>217</v>
      </c>
      <c r="D196" s="260" t="s">
        <v>145</v>
      </c>
      <c r="E196" s="263">
        <v>3</v>
      </c>
      <c r="F196" s="254" t="s">
        <v>10</v>
      </c>
      <c r="G196" s="255"/>
    </row>
    <row r="197" s="246" customFormat="1" customHeight="1" spans="1:7">
      <c r="A197" s="260">
        <v>195</v>
      </c>
      <c r="B197" s="261">
        <v>9787531578062</v>
      </c>
      <c r="C197" s="262" t="s">
        <v>218</v>
      </c>
      <c r="D197" s="260" t="s">
        <v>145</v>
      </c>
      <c r="E197" s="263">
        <v>3</v>
      </c>
      <c r="F197" s="254" t="s">
        <v>10</v>
      </c>
      <c r="G197" s="255"/>
    </row>
    <row r="198" s="246" customFormat="1" customHeight="1" spans="1:7">
      <c r="A198" s="260">
        <v>196</v>
      </c>
      <c r="B198" s="261">
        <v>9787538652314</v>
      </c>
      <c r="C198" s="262" t="s">
        <v>219</v>
      </c>
      <c r="D198" s="260" t="s">
        <v>48</v>
      </c>
      <c r="E198" s="263">
        <v>3</v>
      </c>
      <c r="F198" s="254" t="s">
        <v>10</v>
      </c>
      <c r="G198" s="255"/>
    </row>
    <row r="199" s="246" customFormat="1" customHeight="1" spans="1:7">
      <c r="A199" s="260">
        <v>197</v>
      </c>
      <c r="B199" s="261">
        <v>9787538652277</v>
      </c>
      <c r="C199" s="262" t="s">
        <v>220</v>
      </c>
      <c r="D199" s="260" t="s">
        <v>48</v>
      </c>
      <c r="E199" s="263">
        <v>3</v>
      </c>
      <c r="F199" s="254" t="s">
        <v>10</v>
      </c>
      <c r="G199" s="255"/>
    </row>
    <row r="200" s="246" customFormat="1" customHeight="1" spans="1:7">
      <c r="A200" s="260">
        <v>198</v>
      </c>
      <c r="B200" s="261">
        <v>9787538650488</v>
      </c>
      <c r="C200" s="262" t="s">
        <v>221</v>
      </c>
      <c r="D200" s="260" t="s">
        <v>9</v>
      </c>
      <c r="E200" s="263">
        <v>3</v>
      </c>
      <c r="F200" s="254" t="s">
        <v>10</v>
      </c>
      <c r="G200" s="255"/>
    </row>
    <row r="201" s="246" customFormat="1" customHeight="1" spans="1:7">
      <c r="A201" s="260">
        <v>199</v>
      </c>
      <c r="B201" s="261">
        <v>9787531567363</v>
      </c>
      <c r="C201" s="262" t="s">
        <v>222</v>
      </c>
      <c r="D201" s="260" t="s">
        <v>145</v>
      </c>
      <c r="E201" s="263">
        <v>3</v>
      </c>
      <c r="F201" s="254" t="s">
        <v>10</v>
      </c>
      <c r="G201" s="255"/>
    </row>
    <row r="202" s="246" customFormat="1" customHeight="1" spans="1:7">
      <c r="A202" s="260">
        <v>200</v>
      </c>
      <c r="B202" s="261">
        <v>9787531567370</v>
      </c>
      <c r="C202" s="262" t="s">
        <v>223</v>
      </c>
      <c r="D202" s="260" t="s">
        <v>12</v>
      </c>
      <c r="E202" s="263">
        <v>3</v>
      </c>
      <c r="F202" s="254" t="s">
        <v>10</v>
      </c>
      <c r="G202" s="255"/>
    </row>
    <row r="203" s="246" customFormat="1" customHeight="1" spans="1:7">
      <c r="A203" s="260">
        <v>201</v>
      </c>
      <c r="B203" s="261">
        <v>9787531567394</v>
      </c>
      <c r="C203" s="262" t="s">
        <v>224</v>
      </c>
      <c r="D203" s="260" t="s">
        <v>48</v>
      </c>
      <c r="E203" s="263">
        <v>3</v>
      </c>
      <c r="F203" s="254" t="s">
        <v>10</v>
      </c>
      <c r="G203" s="255"/>
    </row>
    <row r="204" s="246" customFormat="1" customHeight="1" spans="1:7">
      <c r="A204" s="260">
        <v>202</v>
      </c>
      <c r="B204" s="261">
        <v>9787531572725</v>
      </c>
      <c r="C204" s="262" t="s">
        <v>225</v>
      </c>
      <c r="D204" s="260" t="s">
        <v>33</v>
      </c>
      <c r="E204" s="263">
        <v>3</v>
      </c>
      <c r="F204" s="254" t="s">
        <v>10</v>
      </c>
      <c r="G204" s="255"/>
    </row>
    <row r="205" s="246" customFormat="1" customHeight="1" spans="1:7">
      <c r="A205" s="260">
        <v>203</v>
      </c>
      <c r="B205" s="261">
        <v>9787531574651</v>
      </c>
      <c r="C205" s="262" t="s">
        <v>226</v>
      </c>
      <c r="D205" s="260" t="s">
        <v>14</v>
      </c>
      <c r="E205" s="263">
        <v>3</v>
      </c>
      <c r="F205" s="254" t="s">
        <v>10</v>
      </c>
      <c r="G205" s="255"/>
    </row>
    <row r="206" s="246" customFormat="1" customHeight="1" spans="1:7">
      <c r="A206" s="260">
        <v>204</v>
      </c>
      <c r="B206" s="261">
        <v>9787531578239</v>
      </c>
      <c r="C206" s="262" t="s">
        <v>227</v>
      </c>
      <c r="D206" s="260" t="s">
        <v>48</v>
      </c>
      <c r="E206" s="263">
        <v>3</v>
      </c>
      <c r="F206" s="254" t="s">
        <v>10</v>
      </c>
      <c r="G206" s="255"/>
    </row>
    <row r="207" s="246" customFormat="1" customHeight="1" spans="1:7">
      <c r="A207" s="260">
        <v>205</v>
      </c>
      <c r="B207" s="261">
        <v>9787531578246</v>
      </c>
      <c r="C207" s="262" t="s">
        <v>228</v>
      </c>
      <c r="D207" s="260" t="s">
        <v>48</v>
      </c>
      <c r="E207" s="263">
        <v>3</v>
      </c>
      <c r="F207" s="254" t="s">
        <v>10</v>
      </c>
      <c r="G207" s="255"/>
    </row>
    <row r="208" s="246" customFormat="1" customHeight="1" spans="1:7">
      <c r="A208" s="260">
        <v>206</v>
      </c>
      <c r="B208" s="261">
        <v>9787531578277</v>
      </c>
      <c r="C208" s="262" t="s">
        <v>229</v>
      </c>
      <c r="D208" s="260" t="s">
        <v>21</v>
      </c>
      <c r="E208" s="263">
        <v>3</v>
      </c>
      <c r="F208" s="254" t="s">
        <v>10</v>
      </c>
      <c r="G208" s="255"/>
    </row>
    <row r="209" s="246" customFormat="1" customHeight="1" spans="1:7">
      <c r="A209" s="260">
        <v>207</v>
      </c>
      <c r="B209" s="261">
        <v>9787531578284</v>
      </c>
      <c r="C209" s="262" t="s">
        <v>230</v>
      </c>
      <c r="D209" s="260" t="s">
        <v>12</v>
      </c>
      <c r="E209" s="263">
        <v>3</v>
      </c>
      <c r="F209" s="254" t="s">
        <v>10</v>
      </c>
      <c r="G209" s="255"/>
    </row>
    <row r="210" s="246" customFormat="1" customHeight="1" spans="1:7">
      <c r="A210" s="260">
        <v>208</v>
      </c>
      <c r="B210" s="261">
        <v>9787531578307</v>
      </c>
      <c r="C210" s="262" t="s">
        <v>231</v>
      </c>
      <c r="D210" s="260" t="s">
        <v>48</v>
      </c>
      <c r="E210" s="263">
        <v>3</v>
      </c>
      <c r="F210" s="254" t="s">
        <v>10</v>
      </c>
      <c r="G210" s="255"/>
    </row>
    <row r="211" s="246" customFormat="1" customHeight="1" spans="1:7">
      <c r="A211" s="260">
        <v>209</v>
      </c>
      <c r="B211" s="261">
        <v>9787538652253</v>
      </c>
      <c r="C211" s="262" t="s">
        <v>232</v>
      </c>
      <c r="D211" s="260" t="s">
        <v>48</v>
      </c>
      <c r="E211" s="263">
        <v>3</v>
      </c>
      <c r="F211" s="254" t="s">
        <v>10</v>
      </c>
      <c r="G211" s="255"/>
    </row>
    <row r="212" s="246" customFormat="1" customHeight="1" spans="1:7">
      <c r="A212" s="260">
        <v>210</v>
      </c>
      <c r="B212" s="261">
        <v>9787538652260</v>
      </c>
      <c r="C212" s="262" t="s">
        <v>233</v>
      </c>
      <c r="D212" s="260" t="s">
        <v>12</v>
      </c>
      <c r="E212" s="263">
        <v>3</v>
      </c>
      <c r="F212" s="254" t="s">
        <v>10</v>
      </c>
      <c r="G212" s="255"/>
    </row>
    <row r="213" s="246" customFormat="1" customHeight="1" spans="1:7">
      <c r="A213" s="260">
        <v>211</v>
      </c>
      <c r="B213" s="261">
        <v>9787538650358</v>
      </c>
      <c r="C213" s="262" t="s">
        <v>234</v>
      </c>
      <c r="D213" s="260" t="s">
        <v>73</v>
      </c>
      <c r="E213" s="263">
        <v>3</v>
      </c>
      <c r="F213" s="254" t="s">
        <v>10</v>
      </c>
      <c r="G213" s="255"/>
    </row>
    <row r="214" s="246" customFormat="1" customHeight="1" spans="1:7">
      <c r="A214" s="260">
        <v>212</v>
      </c>
      <c r="B214" s="261">
        <v>9787515820729</v>
      </c>
      <c r="C214" s="262" t="s">
        <v>235</v>
      </c>
      <c r="D214" s="260" t="s">
        <v>48</v>
      </c>
      <c r="E214" s="263">
        <v>3</v>
      </c>
      <c r="F214" s="254" t="s">
        <v>10</v>
      </c>
      <c r="G214" s="255"/>
    </row>
    <row r="215" s="246" customFormat="1" customHeight="1" spans="1:7">
      <c r="A215" s="260">
        <v>213</v>
      </c>
      <c r="B215" s="261">
        <v>9787515825496</v>
      </c>
      <c r="C215" s="262" t="s">
        <v>236</v>
      </c>
      <c r="D215" s="260" t="s">
        <v>9</v>
      </c>
      <c r="E215" s="263">
        <v>3</v>
      </c>
      <c r="F215" s="254" t="s">
        <v>10</v>
      </c>
      <c r="G215" s="255"/>
    </row>
    <row r="216" s="246" customFormat="1" customHeight="1" spans="1:7">
      <c r="A216" s="260">
        <v>214</v>
      </c>
      <c r="B216" s="261">
        <v>9787515833538</v>
      </c>
      <c r="C216" s="262" t="s">
        <v>237</v>
      </c>
      <c r="D216" s="260" t="s">
        <v>73</v>
      </c>
      <c r="E216" s="263">
        <v>3</v>
      </c>
      <c r="F216" s="254" t="s">
        <v>10</v>
      </c>
      <c r="G216" s="255"/>
    </row>
    <row r="217" s="246" customFormat="1" customHeight="1" spans="1:7">
      <c r="A217" s="260">
        <v>215</v>
      </c>
      <c r="B217" s="261">
        <v>9787519208868</v>
      </c>
      <c r="C217" s="262" t="s">
        <v>238</v>
      </c>
      <c r="D217" s="260" t="s">
        <v>239</v>
      </c>
      <c r="E217" s="263">
        <v>3</v>
      </c>
      <c r="F217" s="254" t="s">
        <v>10</v>
      </c>
      <c r="G217" s="255"/>
    </row>
    <row r="218" s="246" customFormat="1" customHeight="1" spans="1:7">
      <c r="A218" s="260">
        <v>216</v>
      </c>
      <c r="B218" s="261">
        <v>9787519208660</v>
      </c>
      <c r="C218" s="262" t="s">
        <v>240</v>
      </c>
      <c r="D218" s="260" t="s">
        <v>33</v>
      </c>
      <c r="E218" s="263">
        <v>3</v>
      </c>
      <c r="F218" s="254" t="s">
        <v>10</v>
      </c>
      <c r="G218" s="255"/>
    </row>
    <row r="219" s="246" customFormat="1" customHeight="1" spans="1:7">
      <c r="A219" s="260">
        <v>217</v>
      </c>
      <c r="B219" s="261">
        <v>9787514313390</v>
      </c>
      <c r="C219" s="262" t="s">
        <v>241</v>
      </c>
      <c r="D219" s="260" t="s">
        <v>9</v>
      </c>
      <c r="E219" s="263">
        <v>3</v>
      </c>
      <c r="F219" s="254" t="s">
        <v>10</v>
      </c>
      <c r="G219" s="255"/>
    </row>
    <row r="220" s="246" customFormat="1" customHeight="1" spans="1:7">
      <c r="A220" s="260">
        <v>218</v>
      </c>
      <c r="B220" s="261">
        <v>9787514313314</v>
      </c>
      <c r="C220" s="262" t="s">
        <v>242</v>
      </c>
      <c r="D220" s="260" t="s">
        <v>9</v>
      </c>
      <c r="E220" s="263">
        <v>3</v>
      </c>
      <c r="F220" s="254" t="s">
        <v>10</v>
      </c>
      <c r="G220" s="255"/>
    </row>
    <row r="221" s="246" customFormat="1" customHeight="1" spans="1:7">
      <c r="A221" s="260">
        <v>219</v>
      </c>
      <c r="B221" s="261">
        <v>9787514312935</v>
      </c>
      <c r="C221" s="262" t="s">
        <v>243</v>
      </c>
      <c r="D221" s="260" t="s">
        <v>9</v>
      </c>
      <c r="E221" s="263">
        <v>3</v>
      </c>
      <c r="F221" s="254" t="s">
        <v>10</v>
      </c>
      <c r="G221" s="255"/>
    </row>
    <row r="222" s="246" customFormat="1" customHeight="1" spans="1:7">
      <c r="A222" s="260">
        <v>220</v>
      </c>
      <c r="B222" s="261">
        <v>9787514312638</v>
      </c>
      <c r="C222" s="262" t="s">
        <v>244</v>
      </c>
      <c r="D222" s="260" t="s">
        <v>9</v>
      </c>
      <c r="E222" s="263">
        <v>3</v>
      </c>
      <c r="F222" s="254" t="s">
        <v>10</v>
      </c>
      <c r="G222" s="255"/>
    </row>
    <row r="223" s="246" customFormat="1" customHeight="1" spans="1:7">
      <c r="A223" s="260">
        <v>221</v>
      </c>
      <c r="B223" s="261">
        <v>9787514313321</v>
      </c>
      <c r="C223" s="262" t="s">
        <v>245</v>
      </c>
      <c r="D223" s="260" t="s">
        <v>9</v>
      </c>
      <c r="E223" s="263">
        <v>3</v>
      </c>
      <c r="F223" s="254" t="s">
        <v>10</v>
      </c>
      <c r="G223" s="255"/>
    </row>
    <row r="224" s="246" customFormat="1" customHeight="1" spans="1:7">
      <c r="A224" s="260">
        <v>222</v>
      </c>
      <c r="B224" s="261">
        <v>9787514312560</v>
      </c>
      <c r="C224" s="262" t="s">
        <v>246</v>
      </c>
      <c r="D224" s="260" t="s">
        <v>9</v>
      </c>
      <c r="E224" s="263">
        <v>3</v>
      </c>
      <c r="F224" s="254" t="s">
        <v>10</v>
      </c>
      <c r="G224" s="255"/>
    </row>
    <row r="225" s="246" customFormat="1" customHeight="1" spans="1:7">
      <c r="A225" s="260">
        <v>223</v>
      </c>
      <c r="B225" s="261">
        <v>9787514313239</v>
      </c>
      <c r="C225" s="262" t="s">
        <v>247</v>
      </c>
      <c r="D225" s="260" t="s">
        <v>9</v>
      </c>
      <c r="E225" s="263">
        <v>3</v>
      </c>
      <c r="F225" s="254" t="s">
        <v>10</v>
      </c>
      <c r="G225" s="255"/>
    </row>
    <row r="226" s="246" customFormat="1" customHeight="1" spans="1:7">
      <c r="A226" s="260">
        <v>224</v>
      </c>
      <c r="B226" s="261">
        <v>9787514312591</v>
      </c>
      <c r="C226" s="262" t="s">
        <v>248</v>
      </c>
      <c r="D226" s="260" t="s">
        <v>9</v>
      </c>
      <c r="E226" s="263">
        <v>3</v>
      </c>
      <c r="F226" s="254" t="s">
        <v>10</v>
      </c>
      <c r="G226" s="255"/>
    </row>
    <row r="227" s="246" customFormat="1" customHeight="1" spans="1:7">
      <c r="A227" s="260">
        <v>225</v>
      </c>
      <c r="B227" s="261">
        <v>9787514313185</v>
      </c>
      <c r="C227" s="262" t="s">
        <v>249</v>
      </c>
      <c r="D227" s="260" t="s">
        <v>9</v>
      </c>
      <c r="E227" s="263">
        <v>3</v>
      </c>
      <c r="F227" s="254" t="s">
        <v>10</v>
      </c>
      <c r="G227" s="255"/>
    </row>
    <row r="228" s="246" customFormat="1" customHeight="1" spans="1:7">
      <c r="A228" s="260">
        <v>226</v>
      </c>
      <c r="B228" s="261">
        <v>9787514312942</v>
      </c>
      <c r="C228" s="262" t="s">
        <v>250</v>
      </c>
      <c r="D228" s="260" t="s">
        <v>9</v>
      </c>
      <c r="E228" s="263">
        <v>3</v>
      </c>
      <c r="F228" s="254" t="s">
        <v>10</v>
      </c>
      <c r="G228" s="255"/>
    </row>
    <row r="229" s="246" customFormat="1" customHeight="1" spans="1:7">
      <c r="A229" s="260">
        <v>227</v>
      </c>
      <c r="B229" s="261">
        <v>9787514312584</v>
      </c>
      <c r="C229" s="262" t="s">
        <v>251</v>
      </c>
      <c r="D229" s="260" t="s">
        <v>9</v>
      </c>
      <c r="E229" s="263">
        <v>3</v>
      </c>
      <c r="F229" s="254" t="s">
        <v>10</v>
      </c>
      <c r="G229" s="255"/>
    </row>
    <row r="230" s="246" customFormat="1" customHeight="1" spans="1:7">
      <c r="A230" s="260">
        <v>228</v>
      </c>
      <c r="B230" s="261">
        <v>9787514313406</v>
      </c>
      <c r="C230" s="262" t="s">
        <v>252</v>
      </c>
      <c r="D230" s="260" t="s">
        <v>9</v>
      </c>
      <c r="E230" s="263">
        <v>3</v>
      </c>
      <c r="F230" s="254" t="s">
        <v>10</v>
      </c>
      <c r="G230" s="255"/>
    </row>
    <row r="231" s="246" customFormat="1" customHeight="1" spans="1:7">
      <c r="A231" s="260">
        <v>229</v>
      </c>
      <c r="B231" s="261">
        <v>9787514312959</v>
      </c>
      <c r="C231" s="262" t="s">
        <v>253</v>
      </c>
      <c r="D231" s="260" t="s">
        <v>9</v>
      </c>
      <c r="E231" s="263">
        <v>3</v>
      </c>
      <c r="F231" s="254" t="s">
        <v>10</v>
      </c>
      <c r="G231" s="255"/>
    </row>
    <row r="232" s="246" customFormat="1" customHeight="1" spans="1:7">
      <c r="A232" s="260">
        <v>230</v>
      </c>
      <c r="B232" s="261">
        <v>9787514312621</v>
      </c>
      <c r="C232" s="262" t="s">
        <v>254</v>
      </c>
      <c r="D232" s="260" t="s">
        <v>9</v>
      </c>
      <c r="E232" s="263">
        <v>3</v>
      </c>
      <c r="F232" s="254" t="s">
        <v>10</v>
      </c>
      <c r="G232" s="255"/>
    </row>
    <row r="233" s="246" customFormat="1" customHeight="1" spans="1:7">
      <c r="A233" s="260">
        <v>231</v>
      </c>
      <c r="B233" s="261">
        <v>9787514312966</v>
      </c>
      <c r="C233" s="262" t="s">
        <v>255</v>
      </c>
      <c r="D233" s="260" t="s">
        <v>9</v>
      </c>
      <c r="E233" s="263">
        <v>3</v>
      </c>
      <c r="F233" s="254" t="s">
        <v>10</v>
      </c>
      <c r="G233" s="255"/>
    </row>
    <row r="234" s="246" customFormat="1" customHeight="1" spans="1:7">
      <c r="A234" s="260">
        <v>232</v>
      </c>
      <c r="B234" s="261">
        <v>9787514312850</v>
      </c>
      <c r="C234" s="262" t="s">
        <v>256</v>
      </c>
      <c r="D234" s="260" t="s">
        <v>9</v>
      </c>
      <c r="E234" s="263">
        <v>3</v>
      </c>
      <c r="F234" s="254" t="s">
        <v>10</v>
      </c>
      <c r="G234" s="255"/>
    </row>
    <row r="235" s="246" customFormat="1" customHeight="1" spans="1:7">
      <c r="A235" s="260">
        <v>233</v>
      </c>
      <c r="B235" s="261">
        <v>9787514312614</v>
      </c>
      <c r="C235" s="262" t="s">
        <v>257</v>
      </c>
      <c r="D235" s="260" t="s">
        <v>9</v>
      </c>
      <c r="E235" s="263">
        <v>3</v>
      </c>
      <c r="F235" s="254" t="s">
        <v>10</v>
      </c>
      <c r="G235" s="255"/>
    </row>
    <row r="236" s="246" customFormat="1" customHeight="1" spans="1:7">
      <c r="A236" s="260">
        <v>234</v>
      </c>
      <c r="B236" s="261">
        <v>9787514313291</v>
      </c>
      <c r="C236" s="262" t="s">
        <v>258</v>
      </c>
      <c r="D236" s="260" t="s">
        <v>9</v>
      </c>
      <c r="E236" s="263">
        <v>3</v>
      </c>
      <c r="F236" s="254" t="s">
        <v>10</v>
      </c>
      <c r="G236" s="255"/>
    </row>
    <row r="237" s="246" customFormat="1" customHeight="1" spans="1:7">
      <c r="A237" s="260">
        <v>235</v>
      </c>
      <c r="B237" s="261">
        <v>9787514313383</v>
      </c>
      <c r="C237" s="262" t="s">
        <v>259</v>
      </c>
      <c r="D237" s="260" t="s">
        <v>9</v>
      </c>
      <c r="E237" s="263">
        <v>3</v>
      </c>
      <c r="F237" s="254" t="s">
        <v>10</v>
      </c>
      <c r="G237" s="255"/>
    </row>
    <row r="238" s="246" customFormat="1" customHeight="1" spans="1:7">
      <c r="A238" s="260">
        <v>236</v>
      </c>
      <c r="B238" s="261">
        <v>9787514312980</v>
      </c>
      <c r="C238" s="262" t="s">
        <v>260</v>
      </c>
      <c r="D238" s="260" t="s">
        <v>9</v>
      </c>
      <c r="E238" s="263">
        <v>3</v>
      </c>
      <c r="F238" s="254" t="s">
        <v>10</v>
      </c>
      <c r="G238" s="255"/>
    </row>
    <row r="239" s="246" customFormat="1" customHeight="1" spans="1:7">
      <c r="A239" s="260">
        <v>237</v>
      </c>
      <c r="B239" s="261">
        <v>9787514312997</v>
      </c>
      <c r="C239" s="262" t="s">
        <v>261</v>
      </c>
      <c r="D239" s="260" t="s">
        <v>9</v>
      </c>
      <c r="E239" s="263">
        <v>3</v>
      </c>
      <c r="F239" s="254" t="s">
        <v>10</v>
      </c>
      <c r="G239" s="255"/>
    </row>
    <row r="240" s="246" customFormat="1" customHeight="1" spans="1:7">
      <c r="A240" s="260">
        <v>238</v>
      </c>
      <c r="B240" s="261">
        <v>9787514312867</v>
      </c>
      <c r="C240" s="262" t="s">
        <v>262</v>
      </c>
      <c r="D240" s="260" t="s">
        <v>9</v>
      </c>
      <c r="E240" s="263">
        <v>3</v>
      </c>
      <c r="F240" s="254" t="s">
        <v>10</v>
      </c>
      <c r="G240" s="255"/>
    </row>
    <row r="241" s="246" customFormat="1" customHeight="1" spans="1:7">
      <c r="A241" s="260">
        <v>239</v>
      </c>
      <c r="B241" s="261">
        <v>9787514313192</v>
      </c>
      <c r="C241" s="262" t="s">
        <v>263</v>
      </c>
      <c r="D241" s="260" t="s">
        <v>9</v>
      </c>
      <c r="E241" s="263">
        <v>3</v>
      </c>
      <c r="F241" s="254" t="s">
        <v>10</v>
      </c>
      <c r="G241" s="255"/>
    </row>
    <row r="242" s="246" customFormat="1" customHeight="1" spans="1:7">
      <c r="A242" s="260">
        <v>240</v>
      </c>
      <c r="B242" s="261">
        <v>9787514313208</v>
      </c>
      <c r="C242" s="262" t="s">
        <v>264</v>
      </c>
      <c r="D242" s="260" t="s">
        <v>9</v>
      </c>
      <c r="E242" s="263">
        <v>3</v>
      </c>
      <c r="F242" s="254" t="s">
        <v>10</v>
      </c>
      <c r="G242" s="255"/>
    </row>
    <row r="243" s="246" customFormat="1" customHeight="1" spans="1:7">
      <c r="A243" s="260">
        <v>241</v>
      </c>
      <c r="B243" s="261">
        <v>9787514313000</v>
      </c>
      <c r="C243" s="262" t="s">
        <v>265</v>
      </c>
      <c r="D243" s="260" t="s">
        <v>48</v>
      </c>
      <c r="E243" s="263">
        <v>3</v>
      </c>
      <c r="F243" s="254" t="s">
        <v>10</v>
      </c>
      <c r="G243" s="255"/>
    </row>
    <row r="244" s="246" customFormat="1" customHeight="1" spans="1:7">
      <c r="A244" s="260">
        <v>242</v>
      </c>
      <c r="B244" s="261">
        <v>9787514312492</v>
      </c>
      <c r="C244" s="262" t="s">
        <v>266</v>
      </c>
      <c r="D244" s="260" t="s">
        <v>9</v>
      </c>
      <c r="E244" s="263">
        <v>3</v>
      </c>
      <c r="F244" s="254" t="s">
        <v>10</v>
      </c>
      <c r="G244" s="255"/>
    </row>
    <row r="245" s="246" customFormat="1" customHeight="1" spans="1:7">
      <c r="A245" s="260">
        <v>243</v>
      </c>
      <c r="B245" s="261">
        <v>9787514313345</v>
      </c>
      <c r="C245" s="262" t="s">
        <v>267</v>
      </c>
      <c r="D245" s="260" t="s">
        <v>9</v>
      </c>
      <c r="E245" s="263">
        <v>3</v>
      </c>
      <c r="F245" s="254" t="s">
        <v>10</v>
      </c>
      <c r="G245" s="255"/>
    </row>
    <row r="246" s="246" customFormat="1" customHeight="1" spans="1:7">
      <c r="A246" s="260">
        <v>244</v>
      </c>
      <c r="B246" s="261">
        <v>9787514312645</v>
      </c>
      <c r="C246" s="262" t="s">
        <v>268</v>
      </c>
      <c r="D246" s="260" t="s">
        <v>9</v>
      </c>
      <c r="E246" s="263">
        <v>3</v>
      </c>
      <c r="F246" s="254" t="s">
        <v>10</v>
      </c>
      <c r="G246" s="255"/>
    </row>
    <row r="247" s="246" customFormat="1" customHeight="1" spans="1:7">
      <c r="A247" s="260">
        <v>245</v>
      </c>
      <c r="B247" s="261">
        <v>9787514313017</v>
      </c>
      <c r="C247" s="262" t="s">
        <v>269</v>
      </c>
      <c r="D247" s="260" t="s">
        <v>9</v>
      </c>
      <c r="E247" s="263">
        <v>3</v>
      </c>
      <c r="F247" s="254" t="s">
        <v>10</v>
      </c>
      <c r="G247" s="255"/>
    </row>
    <row r="248" s="246" customFormat="1" customHeight="1" spans="1:7">
      <c r="A248" s="260">
        <v>246</v>
      </c>
      <c r="B248" s="261">
        <v>9787514313161</v>
      </c>
      <c r="C248" s="262" t="s">
        <v>270</v>
      </c>
      <c r="D248" s="260" t="s">
        <v>9</v>
      </c>
      <c r="E248" s="263">
        <v>3</v>
      </c>
      <c r="F248" s="254" t="s">
        <v>10</v>
      </c>
      <c r="G248" s="255"/>
    </row>
    <row r="249" s="246" customFormat="1" customHeight="1" spans="1:7">
      <c r="A249" s="260">
        <v>247</v>
      </c>
      <c r="B249" s="261">
        <v>9787514312898</v>
      </c>
      <c r="C249" s="262" t="s">
        <v>271</v>
      </c>
      <c r="D249" s="260" t="s">
        <v>9</v>
      </c>
      <c r="E249" s="263">
        <v>3</v>
      </c>
      <c r="F249" s="254" t="s">
        <v>10</v>
      </c>
      <c r="G249" s="255"/>
    </row>
    <row r="250" s="246" customFormat="1" customHeight="1" spans="1:7">
      <c r="A250" s="260">
        <v>248</v>
      </c>
      <c r="B250" s="261">
        <v>9787514312652</v>
      </c>
      <c r="C250" s="262" t="s">
        <v>272</v>
      </c>
      <c r="D250" s="260" t="s">
        <v>9</v>
      </c>
      <c r="E250" s="263">
        <v>3</v>
      </c>
      <c r="F250" s="254" t="s">
        <v>10</v>
      </c>
      <c r="G250" s="255"/>
    </row>
    <row r="251" s="246" customFormat="1" customHeight="1" spans="1:7">
      <c r="A251" s="260">
        <v>249</v>
      </c>
      <c r="B251" s="261">
        <v>9787514313024</v>
      </c>
      <c r="C251" s="262" t="s">
        <v>273</v>
      </c>
      <c r="D251" s="260" t="s">
        <v>14</v>
      </c>
      <c r="E251" s="263">
        <v>3</v>
      </c>
      <c r="F251" s="254" t="s">
        <v>10</v>
      </c>
      <c r="G251" s="255"/>
    </row>
    <row r="252" s="246" customFormat="1" customHeight="1" spans="1:7">
      <c r="A252" s="260">
        <v>250</v>
      </c>
      <c r="B252" s="261">
        <v>9787514312836</v>
      </c>
      <c r="C252" s="262" t="s">
        <v>274</v>
      </c>
      <c r="D252" s="260" t="s">
        <v>9</v>
      </c>
      <c r="E252" s="263">
        <v>3</v>
      </c>
      <c r="F252" s="254" t="s">
        <v>10</v>
      </c>
      <c r="G252" s="255"/>
    </row>
    <row r="253" s="246" customFormat="1" customHeight="1" spans="1:7">
      <c r="A253" s="260">
        <v>251</v>
      </c>
      <c r="B253" s="261">
        <v>9787514312843</v>
      </c>
      <c r="C253" s="262" t="s">
        <v>275</v>
      </c>
      <c r="D253" s="260" t="s">
        <v>9</v>
      </c>
      <c r="E253" s="263">
        <v>3</v>
      </c>
      <c r="F253" s="254" t="s">
        <v>10</v>
      </c>
      <c r="G253" s="255"/>
    </row>
    <row r="254" s="246" customFormat="1" customHeight="1" spans="1:7">
      <c r="A254" s="260">
        <v>252</v>
      </c>
      <c r="B254" s="261">
        <v>9787514313031</v>
      </c>
      <c r="C254" s="262" t="s">
        <v>276</v>
      </c>
      <c r="D254" s="260" t="s">
        <v>9</v>
      </c>
      <c r="E254" s="263">
        <v>3</v>
      </c>
      <c r="F254" s="254" t="s">
        <v>10</v>
      </c>
      <c r="G254" s="255"/>
    </row>
    <row r="255" s="246" customFormat="1" customHeight="1" spans="1:7">
      <c r="A255" s="260">
        <v>253</v>
      </c>
      <c r="B255" s="261">
        <v>9787514313130</v>
      </c>
      <c r="C255" s="262" t="s">
        <v>277</v>
      </c>
      <c r="D255" s="260" t="s">
        <v>9</v>
      </c>
      <c r="E255" s="263">
        <v>3</v>
      </c>
      <c r="F255" s="254" t="s">
        <v>10</v>
      </c>
      <c r="G255" s="255"/>
    </row>
    <row r="256" s="246" customFormat="1" customHeight="1" spans="1:7">
      <c r="A256" s="260">
        <v>254</v>
      </c>
      <c r="B256" s="261">
        <v>9787514312812</v>
      </c>
      <c r="C256" s="262" t="s">
        <v>278</v>
      </c>
      <c r="D256" s="260" t="s">
        <v>9</v>
      </c>
      <c r="E256" s="263">
        <v>3</v>
      </c>
      <c r="F256" s="254" t="s">
        <v>10</v>
      </c>
      <c r="G256" s="255"/>
    </row>
    <row r="257" s="246" customFormat="1" customHeight="1" spans="1:7">
      <c r="A257" s="260">
        <v>255</v>
      </c>
      <c r="B257" s="261">
        <v>9787514313413</v>
      </c>
      <c r="C257" s="262" t="s">
        <v>279</v>
      </c>
      <c r="D257" s="260" t="s">
        <v>9</v>
      </c>
      <c r="E257" s="263">
        <v>3</v>
      </c>
      <c r="F257" s="254" t="s">
        <v>10</v>
      </c>
      <c r="G257" s="255"/>
    </row>
    <row r="258" s="246" customFormat="1" customHeight="1" spans="1:7">
      <c r="A258" s="260">
        <v>256</v>
      </c>
      <c r="B258" s="261">
        <v>9787514312539</v>
      </c>
      <c r="C258" s="262" t="s">
        <v>280</v>
      </c>
      <c r="D258" s="260" t="s">
        <v>9</v>
      </c>
      <c r="E258" s="263">
        <v>3</v>
      </c>
      <c r="F258" s="254" t="s">
        <v>10</v>
      </c>
      <c r="G258" s="255"/>
    </row>
    <row r="259" s="246" customFormat="1" customHeight="1" spans="1:7">
      <c r="A259" s="260">
        <v>257</v>
      </c>
      <c r="B259" s="261">
        <v>9787514312829</v>
      </c>
      <c r="C259" s="262" t="s">
        <v>281</v>
      </c>
      <c r="D259" s="260" t="s">
        <v>9</v>
      </c>
      <c r="E259" s="263">
        <v>3</v>
      </c>
      <c r="F259" s="254" t="s">
        <v>10</v>
      </c>
      <c r="G259" s="255"/>
    </row>
    <row r="260" s="246" customFormat="1" customHeight="1" spans="1:7">
      <c r="A260" s="260">
        <v>258</v>
      </c>
      <c r="B260" s="261">
        <v>9787514312799</v>
      </c>
      <c r="C260" s="262" t="s">
        <v>282</v>
      </c>
      <c r="D260" s="260" t="s">
        <v>9</v>
      </c>
      <c r="E260" s="263">
        <v>3</v>
      </c>
      <c r="F260" s="254" t="s">
        <v>10</v>
      </c>
      <c r="G260" s="255"/>
    </row>
    <row r="261" s="246" customFormat="1" customHeight="1" spans="1:7">
      <c r="A261" s="260">
        <v>259</v>
      </c>
      <c r="B261" s="261">
        <v>9787514313246</v>
      </c>
      <c r="C261" s="262" t="s">
        <v>283</v>
      </c>
      <c r="D261" s="260" t="s">
        <v>9</v>
      </c>
      <c r="E261" s="263">
        <v>3</v>
      </c>
      <c r="F261" s="254" t="s">
        <v>10</v>
      </c>
      <c r="G261" s="255"/>
    </row>
    <row r="262" s="246" customFormat="1" customHeight="1" spans="1:7">
      <c r="A262" s="260">
        <v>260</v>
      </c>
      <c r="B262" s="261">
        <v>9787514313338</v>
      </c>
      <c r="C262" s="262" t="s">
        <v>284</v>
      </c>
      <c r="D262" s="260" t="s">
        <v>9</v>
      </c>
      <c r="E262" s="263">
        <v>3</v>
      </c>
      <c r="F262" s="254" t="s">
        <v>10</v>
      </c>
      <c r="G262" s="255"/>
    </row>
    <row r="263" s="246" customFormat="1" customHeight="1" spans="1:7">
      <c r="A263" s="260">
        <v>261</v>
      </c>
      <c r="B263" s="261">
        <v>9787514312874</v>
      </c>
      <c r="C263" s="262" t="s">
        <v>285</v>
      </c>
      <c r="D263" s="260" t="s">
        <v>9</v>
      </c>
      <c r="E263" s="263">
        <v>3</v>
      </c>
      <c r="F263" s="254" t="s">
        <v>10</v>
      </c>
      <c r="G263" s="255"/>
    </row>
    <row r="264" s="246" customFormat="1" customHeight="1" spans="1:7">
      <c r="A264" s="260">
        <v>262</v>
      </c>
      <c r="B264" s="261">
        <v>9787514314137</v>
      </c>
      <c r="C264" s="262" t="s">
        <v>286</v>
      </c>
      <c r="D264" s="260" t="s">
        <v>9</v>
      </c>
      <c r="E264" s="263">
        <v>3</v>
      </c>
      <c r="F264" s="254" t="s">
        <v>10</v>
      </c>
      <c r="G264" s="255"/>
    </row>
    <row r="265" s="246" customFormat="1" customHeight="1" spans="1:7">
      <c r="A265" s="260">
        <v>263</v>
      </c>
      <c r="B265" s="261">
        <v>9787514313253</v>
      </c>
      <c r="C265" s="262" t="s">
        <v>287</v>
      </c>
      <c r="D265" s="260" t="s">
        <v>9</v>
      </c>
      <c r="E265" s="263">
        <v>3</v>
      </c>
      <c r="F265" s="254" t="s">
        <v>10</v>
      </c>
      <c r="G265" s="255"/>
    </row>
    <row r="266" s="246" customFormat="1" customHeight="1" spans="1:7">
      <c r="A266" s="260">
        <v>264</v>
      </c>
      <c r="B266" s="261">
        <v>9787514314144</v>
      </c>
      <c r="C266" s="262" t="s">
        <v>288</v>
      </c>
      <c r="D266" s="260" t="s">
        <v>9</v>
      </c>
      <c r="E266" s="263">
        <v>3</v>
      </c>
      <c r="F266" s="254" t="s">
        <v>10</v>
      </c>
      <c r="G266" s="255"/>
    </row>
    <row r="267" s="246" customFormat="1" customHeight="1" spans="1:7">
      <c r="A267" s="260">
        <v>265</v>
      </c>
      <c r="B267" s="261">
        <v>9787514313352</v>
      </c>
      <c r="C267" s="262" t="s">
        <v>289</v>
      </c>
      <c r="D267" s="260" t="s">
        <v>9</v>
      </c>
      <c r="E267" s="263">
        <v>3</v>
      </c>
      <c r="F267" s="254" t="s">
        <v>10</v>
      </c>
      <c r="G267" s="255"/>
    </row>
    <row r="268" s="246" customFormat="1" customHeight="1" spans="1:7">
      <c r="A268" s="260">
        <v>266</v>
      </c>
      <c r="B268" s="261">
        <v>9787514313420</v>
      </c>
      <c r="C268" s="262" t="s">
        <v>290</v>
      </c>
      <c r="D268" s="260" t="s">
        <v>9</v>
      </c>
      <c r="E268" s="263">
        <v>3</v>
      </c>
      <c r="F268" s="254" t="s">
        <v>10</v>
      </c>
      <c r="G268" s="255"/>
    </row>
    <row r="269" s="246" customFormat="1" customHeight="1" spans="1:7">
      <c r="A269" s="260">
        <v>267</v>
      </c>
      <c r="B269" s="261">
        <v>9787514313048</v>
      </c>
      <c r="C269" s="262" t="s">
        <v>291</v>
      </c>
      <c r="D269" s="260" t="s">
        <v>9</v>
      </c>
      <c r="E269" s="263">
        <v>3</v>
      </c>
      <c r="F269" s="254" t="s">
        <v>10</v>
      </c>
      <c r="G269" s="255"/>
    </row>
    <row r="270" s="246" customFormat="1" customHeight="1" spans="1:7">
      <c r="A270" s="260">
        <v>268</v>
      </c>
      <c r="B270" s="261">
        <v>9787514312775</v>
      </c>
      <c r="C270" s="262" t="s">
        <v>292</v>
      </c>
      <c r="D270" s="260" t="s">
        <v>9</v>
      </c>
      <c r="E270" s="263">
        <v>3</v>
      </c>
      <c r="F270" s="254" t="s">
        <v>10</v>
      </c>
      <c r="G270" s="255"/>
    </row>
    <row r="271" s="246" customFormat="1" customHeight="1" spans="1:7">
      <c r="A271" s="260">
        <v>269</v>
      </c>
      <c r="B271" s="261">
        <v>9787514312782</v>
      </c>
      <c r="C271" s="262" t="s">
        <v>293</v>
      </c>
      <c r="D271" s="260" t="s">
        <v>9</v>
      </c>
      <c r="E271" s="263">
        <v>3</v>
      </c>
      <c r="F271" s="254" t="s">
        <v>10</v>
      </c>
      <c r="G271" s="255"/>
    </row>
    <row r="272" s="246" customFormat="1" customHeight="1" spans="1:7">
      <c r="A272" s="260">
        <v>270</v>
      </c>
      <c r="B272" s="261">
        <v>9787514314120</v>
      </c>
      <c r="C272" s="262" t="s">
        <v>294</v>
      </c>
      <c r="D272" s="260" t="s">
        <v>9</v>
      </c>
      <c r="E272" s="263">
        <v>3</v>
      </c>
      <c r="F272" s="254" t="s">
        <v>10</v>
      </c>
      <c r="G272" s="255"/>
    </row>
    <row r="273" s="246" customFormat="1" customHeight="1" spans="1:7">
      <c r="A273" s="260">
        <v>271</v>
      </c>
      <c r="B273" s="261">
        <v>9787514313369</v>
      </c>
      <c r="C273" s="262" t="s">
        <v>295</v>
      </c>
      <c r="D273" s="260" t="s">
        <v>9</v>
      </c>
      <c r="E273" s="263">
        <v>3</v>
      </c>
      <c r="F273" s="254" t="s">
        <v>10</v>
      </c>
      <c r="G273" s="255"/>
    </row>
    <row r="274" s="246" customFormat="1" customHeight="1" spans="1:7">
      <c r="A274" s="260">
        <v>272</v>
      </c>
      <c r="B274" s="261">
        <v>9787514313055</v>
      </c>
      <c r="C274" s="262" t="s">
        <v>296</v>
      </c>
      <c r="D274" s="260" t="s">
        <v>9</v>
      </c>
      <c r="E274" s="263">
        <v>3</v>
      </c>
      <c r="F274" s="254" t="s">
        <v>10</v>
      </c>
      <c r="G274" s="255"/>
    </row>
    <row r="275" s="246" customFormat="1" customHeight="1" spans="1:7">
      <c r="A275" s="260">
        <v>273</v>
      </c>
      <c r="B275" s="261">
        <v>9787514313123</v>
      </c>
      <c r="C275" s="262" t="s">
        <v>297</v>
      </c>
      <c r="D275" s="260" t="s">
        <v>9</v>
      </c>
      <c r="E275" s="263">
        <v>3</v>
      </c>
      <c r="F275" s="254" t="s">
        <v>10</v>
      </c>
      <c r="G275" s="255"/>
    </row>
    <row r="276" s="246" customFormat="1" customHeight="1" spans="1:7">
      <c r="A276" s="260">
        <v>274</v>
      </c>
      <c r="B276" s="261">
        <v>9787514313079</v>
      </c>
      <c r="C276" s="262" t="s">
        <v>298</v>
      </c>
      <c r="D276" s="260" t="s">
        <v>9</v>
      </c>
      <c r="E276" s="263">
        <v>3</v>
      </c>
      <c r="F276" s="254" t="s">
        <v>10</v>
      </c>
      <c r="G276" s="255"/>
    </row>
    <row r="277" s="246" customFormat="1" customHeight="1" spans="1:7">
      <c r="A277" s="260">
        <v>275</v>
      </c>
      <c r="B277" s="261">
        <v>9787514312713</v>
      </c>
      <c r="C277" s="262" t="s">
        <v>299</v>
      </c>
      <c r="D277" s="260" t="s">
        <v>9</v>
      </c>
      <c r="E277" s="263">
        <v>3</v>
      </c>
      <c r="F277" s="254" t="s">
        <v>10</v>
      </c>
      <c r="G277" s="255"/>
    </row>
    <row r="278" s="246" customFormat="1" customHeight="1" spans="1:7">
      <c r="A278" s="260">
        <v>276</v>
      </c>
      <c r="B278" s="261">
        <v>9787514313376</v>
      </c>
      <c r="C278" s="262" t="s">
        <v>300</v>
      </c>
      <c r="D278" s="260" t="s">
        <v>9</v>
      </c>
      <c r="E278" s="263">
        <v>3</v>
      </c>
      <c r="F278" s="254" t="s">
        <v>10</v>
      </c>
      <c r="G278" s="255"/>
    </row>
    <row r="279" s="246" customFormat="1" customHeight="1" spans="1:7">
      <c r="A279" s="260">
        <v>277</v>
      </c>
      <c r="B279" s="261">
        <v>9787514312881</v>
      </c>
      <c r="C279" s="262" t="s">
        <v>301</v>
      </c>
      <c r="D279" s="260" t="s">
        <v>9</v>
      </c>
      <c r="E279" s="263">
        <v>3</v>
      </c>
      <c r="F279" s="254" t="s">
        <v>10</v>
      </c>
      <c r="G279" s="255"/>
    </row>
    <row r="280" s="246" customFormat="1" customHeight="1" spans="1:7">
      <c r="A280" s="260">
        <v>278</v>
      </c>
      <c r="B280" s="261">
        <v>9787514313086</v>
      </c>
      <c r="C280" s="262" t="s">
        <v>302</v>
      </c>
      <c r="D280" s="260" t="s">
        <v>9</v>
      </c>
      <c r="E280" s="263">
        <v>3</v>
      </c>
      <c r="F280" s="254" t="s">
        <v>10</v>
      </c>
      <c r="G280" s="255"/>
    </row>
    <row r="281" s="246" customFormat="1" customHeight="1" spans="1:7">
      <c r="A281" s="260">
        <v>279</v>
      </c>
      <c r="B281" s="261">
        <v>9787514313444</v>
      </c>
      <c r="C281" s="262" t="s">
        <v>303</v>
      </c>
      <c r="D281" s="260" t="s">
        <v>9</v>
      </c>
      <c r="E281" s="263">
        <v>3</v>
      </c>
      <c r="F281" s="254" t="s">
        <v>10</v>
      </c>
      <c r="G281" s="255"/>
    </row>
    <row r="282" s="246" customFormat="1" customHeight="1" spans="1:7">
      <c r="A282" s="260">
        <v>280</v>
      </c>
      <c r="B282" s="261">
        <v>9787514312706</v>
      </c>
      <c r="C282" s="262" t="s">
        <v>304</v>
      </c>
      <c r="D282" s="260" t="s">
        <v>9</v>
      </c>
      <c r="E282" s="263">
        <v>3</v>
      </c>
      <c r="F282" s="254" t="s">
        <v>10</v>
      </c>
      <c r="G282" s="255"/>
    </row>
    <row r="283" s="246" customFormat="1" customHeight="1" spans="1:7">
      <c r="A283" s="260">
        <v>281</v>
      </c>
      <c r="B283" s="261">
        <v>9787514312690</v>
      </c>
      <c r="C283" s="262" t="s">
        <v>305</v>
      </c>
      <c r="D283" s="260" t="s">
        <v>9</v>
      </c>
      <c r="E283" s="263">
        <v>3</v>
      </c>
      <c r="F283" s="254" t="s">
        <v>10</v>
      </c>
      <c r="G283" s="255"/>
    </row>
    <row r="284" s="246" customFormat="1" customHeight="1" spans="1:7">
      <c r="A284" s="260">
        <v>282</v>
      </c>
      <c r="B284" s="261">
        <v>9787514312720</v>
      </c>
      <c r="C284" s="262" t="s">
        <v>306</v>
      </c>
      <c r="D284" s="260" t="s">
        <v>9</v>
      </c>
      <c r="E284" s="263">
        <v>3</v>
      </c>
      <c r="F284" s="254" t="s">
        <v>10</v>
      </c>
      <c r="G284" s="255"/>
    </row>
    <row r="285" s="246" customFormat="1" customHeight="1" spans="1:7">
      <c r="A285" s="260">
        <v>283</v>
      </c>
      <c r="B285" s="261">
        <v>9787514312751</v>
      </c>
      <c r="C285" s="262" t="s">
        <v>307</v>
      </c>
      <c r="D285" s="260" t="s">
        <v>9</v>
      </c>
      <c r="E285" s="263">
        <v>3</v>
      </c>
      <c r="F285" s="254" t="s">
        <v>10</v>
      </c>
      <c r="G285" s="255"/>
    </row>
    <row r="286" s="246" customFormat="1" customHeight="1" spans="1:7">
      <c r="A286" s="260">
        <v>284</v>
      </c>
      <c r="B286" s="261">
        <v>9787514313093</v>
      </c>
      <c r="C286" s="262" t="s">
        <v>308</v>
      </c>
      <c r="D286" s="260" t="s">
        <v>9</v>
      </c>
      <c r="E286" s="263">
        <v>3</v>
      </c>
      <c r="F286" s="254" t="s">
        <v>10</v>
      </c>
      <c r="G286" s="255"/>
    </row>
    <row r="287" s="246" customFormat="1" customHeight="1" spans="1:7">
      <c r="A287" s="260">
        <v>285</v>
      </c>
      <c r="B287" s="261">
        <v>9787514312744</v>
      </c>
      <c r="C287" s="262" t="s">
        <v>309</v>
      </c>
      <c r="D287" s="260" t="s">
        <v>9</v>
      </c>
      <c r="E287" s="263">
        <v>3</v>
      </c>
      <c r="F287" s="254" t="s">
        <v>10</v>
      </c>
      <c r="G287" s="255"/>
    </row>
    <row r="288" s="246" customFormat="1" customHeight="1" spans="1:7">
      <c r="A288" s="260">
        <v>286</v>
      </c>
      <c r="B288" s="261">
        <v>9787514312904</v>
      </c>
      <c r="C288" s="262" t="s">
        <v>310</v>
      </c>
      <c r="D288" s="260" t="s">
        <v>9</v>
      </c>
      <c r="E288" s="263">
        <v>3</v>
      </c>
      <c r="F288" s="254" t="s">
        <v>10</v>
      </c>
      <c r="G288" s="255"/>
    </row>
    <row r="289" s="246" customFormat="1" customHeight="1" spans="1:7">
      <c r="A289" s="260">
        <v>287</v>
      </c>
      <c r="B289" s="261">
        <v>9787514313109</v>
      </c>
      <c r="C289" s="262" t="s">
        <v>311</v>
      </c>
      <c r="D289" s="260" t="s">
        <v>9</v>
      </c>
      <c r="E289" s="263">
        <v>3</v>
      </c>
      <c r="F289" s="254" t="s">
        <v>10</v>
      </c>
      <c r="G289" s="255"/>
    </row>
    <row r="290" s="246" customFormat="1" customHeight="1" spans="1:7">
      <c r="A290" s="260">
        <v>288</v>
      </c>
      <c r="B290" s="261">
        <v>9787514313116</v>
      </c>
      <c r="C290" s="262" t="s">
        <v>312</v>
      </c>
      <c r="D290" s="260" t="s">
        <v>9</v>
      </c>
      <c r="E290" s="263">
        <v>3</v>
      </c>
      <c r="F290" s="254" t="s">
        <v>10</v>
      </c>
      <c r="G290" s="255"/>
    </row>
    <row r="291" s="246" customFormat="1" customHeight="1" spans="1:7">
      <c r="A291" s="260">
        <v>289</v>
      </c>
      <c r="B291" s="261">
        <v>9787514313178</v>
      </c>
      <c r="C291" s="262" t="s">
        <v>313</v>
      </c>
      <c r="D291" s="260" t="s">
        <v>9</v>
      </c>
      <c r="E291" s="263">
        <v>3</v>
      </c>
      <c r="F291" s="254" t="s">
        <v>10</v>
      </c>
      <c r="G291" s="255"/>
    </row>
    <row r="292" s="246" customFormat="1" customHeight="1" spans="1:7">
      <c r="A292" s="260">
        <v>290</v>
      </c>
      <c r="B292" s="261">
        <v>9787514312683</v>
      </c>
      <c r="C292" s="262" t="s">
        <v>314</v>
      </c>
      <c r="D292" s="260" t="s">
        <v>9</v>
      </c>
      <c r="E292" s="263">
        <v>3</v>
      </c>
      <c r="F292" s="254" t="s">
        <v>10</v>
      </c>
      <c r="G292" s="255"/>
    </row>
    <row r="293" s="246" customFormat="1" customHeight="1" spans="1:7">
      <c r="A293" s="260">
        <v>291</v>
      </c>
      <c r="B293" s="261">
        <v>9787514312911</v>
      </c>
      <c r="C293" s="262" t="s">
        <v>315</v>
      </c>
      <c r="D293" s="260" t="s">
        <v>9</v>
      </c>
      <c r="E293" s="263">
        <v>3</v>
      </c>
      <c r="F293" s="254" t="s">
        <v>10</v>
      </c>
      <c r="G293" s="255"/>
    </row>
    <row r="294" s="246" customFormat="1" customHeight="1" spans="1:7">
      <c r="A294" s="260">
        <v>292</v>
      </c>
      <c r="B294" s="261">
        <v>9787520414531</v>
      </c>
      <c r="C294" s="262" t="s">
        <v>316</v>
      </c>
      <c r="D294" s="260" t="s">
        <v>48</v>
      </c>
      <c r="E294" s="263">
        <v>3</v>
      </c>
      <c r="F294" s="254" t="s">
        <v>10</v>
      </c>
      <c r="G294" s="255"/>
    </row>
    <row r="295" s="246" customFormat="1" customHeight="1" spans="1:7">
      <c r="A295" s="260">
        <v>293</v>
      </c>
      <c r="B295" s="261">
        <v>9787520204897</v>
      </c>
      <c r="C295" s="262" t="s">
        <v>317</v>
      </c>
      <c r="D295" s="260" t="s">
        <v>239</v>
      </c>
      <c r="E295" s="263">
        <v>3</v>
      </c>
      <c r="F295" s="254" t="s">
        <v>10</v>
      </c>
      <c r="G295" s="255"/>
    </row>
    <row r="296" s="246" customFormat="1" customHeight="1" spans="1:7">
      <c r="A296" s="260">
        <v>294</v>
      </c>
      <c r="B296" s="261">
        <v>9787555708759</v>
      </c>
      <c r="C296" s="262" t="s">
        <v>318</v>
      </c>
      <c r="D296" s="260" t="s">
        <v>48</v>
      </c>
      <c r="E296" s="263">
        <v>3</v>
      </c>
      <c r="F296" s="254" t="s">
        <v>10</v>
      </c>
      <c r="G296" s="255"/>
    </row>
    <row r="297" s="246" customFormat="1" customHeight="1" spans="1:7">
      <c r="A297" s="260">
        <v>295</v>
      </c>
      <c r="B297" s="261">
        <v>9787555708964</v>
      </c>
      <c r="C297" s="262" t="s">
        <v>319</v>
      </c>
      <c r="D297" s="260" t="s">
        <v>48</v>
      </c>
      <c r="E297" s="263">
        <v>3</v>
      </c>
      <c r="F297" s="254" t="s">
        <v>10</v>
      </c>
      <c r="G297" s="255"/>
    </row>
    <row r="298" s="246" customFormat="1" customHeight="1" spans="1:7">
      <c r="A298" s="260">
        <v>296</v>
      </c>
      <c r="B298" s="261">
        <v>9787555708810</v>
      </c>
      <c r="C298" s="262" t="s">
        <v>320</v>
      </c>
      <c r="D298" s="260" t="s">
        <v>48</v>
      </c>
      <c r="E298" s="263">
        <v>3</v>
      </c>
      <c r="F298" s="254" t="s">
        <v>10</v>
      </c>
      <c r="G298" s="255"/>
    </row>
    <row r="299" s="246" customFormat="1" customHeight="1" spans="1:7">
      <c r="A299" s="260">
        <v>297</v>
      </c>
      <c r="B299" s="261">
        <v>9787555708612</v>
      </c>
      <c r="C299" s="262" t="s">
        <v>321</v>
      </c>
      <c r="D299" s="260" t="s">
        <v>48</v>
      </c>
      <c r="E299" s="263">
        <v>3</v>
      </c>
      <c r="F299" s="254" t="s">
        <v>10</v>
      </c>
      <c r="G299" s="255"/>
    </row>
    <row r="300" s="246" customFormat="1" customHeight="1" spans="1:7">
      <c r="A300" s="260">
        <v>298</v>
      </c>
      <c r="B300" s="261">
        <v>9787555708650</v>
      </c>
      <c r="C300" s="262" t="s">
        <v>322</v>
      </c>
      <c r="D300" s="260" t="s">
        <v>48</v>
      </c>
      <c r="E300" s="263">
        <v>3</v>
      </c>
      <c r="F300" s="254" t="s">
        <v>10</v>
      </c>
      <c r="G300" s="255"/>
    </row>
    <row r="301" s="246" customFormat="1" customHeight="1" spans="1:7">
      <c r="A301" s="260">
        <v>299</v>
      </c>
      <c r="B301" s="261">
        <v>9787555708766</v>
      </c>
      <c r="C301" s="262" t="s">
        <v>323</v>
      </c>
      <c r="D301" s="260" t="s">
        <v>48</v>
      </c>
      <c r="E301" s="263">
        <v>3</v>
      </c>
      <c r="F301" s="254" t="s">
        <v>10</v>
      </c>
      <c r="G301" s="255"/>
    </row>
    <row r="302" s="246" customFormat="1" customHeight="1" spans="1:7">
      <c r="A302" s="260">
        <v>300</v>
      </c>
      <c r="B302" s="261">
        <v>9787555708797</v>
      </c>
      <c r="C302" s="262" t="s">
        <v>324</v>
      </c>
      <c r="D302" s="260" t="s">
        <v>48</v>
      </c>
      <c r="E302" s="263">
        <v>3</v>
      </c>
      <c r="F302" s="254" t="s">
        <v>10</v>
      </c>
      <c r="G302" s="255"/>
    </row>
    <row r="303" s="246" customFormat="1" customHeight="1" spans="1:7">
      <c r="A303" s="260">
        <v>301</v>
      </c>
      <c r="B303" s="261">
        <v>9787555708667</v>
      </c>
      <c r="C303" s="262" t="s">
        <v>325</v>
      </c>
      <c r="D303" s="260" t="s">
        <v>73</v>
      </c>
      <c r="E303" s="263">
        <v>3</v>
      </c>
      <c r="F303" s="254" t="s">
        <v>10</v>
      </c>
      <c r="G303" s="255"/>
    </row>
    <row r="304" s="246" customFormat="1" customHeight="1" spans="1:7">
      <c r="A304" s="260">
        <v>302</v>
      </c>
      <c r="B304" s="261">
        <v>9787555709145</v>
      </c>
      <c r="C304" s="262" t="s">
        <v>326</v>
      </c>
      <c r="D304" s="260" t="s">
        <v>48</v>
      </c>
      <c r="E304" s="263">
        <v>3</v>
      </c>
      <c r="F304" s="254" t="s">
        <v>10</v>
      </c>
      <c r="G304" s="255"/>
    </row>
    <row r="305" s="246" customFormat="1" customHeight="1" spans="1:7">
      <c r="A305" s="260">
        <v>303</v>
      </c>
      <c r="B305" s="261">
        <v>9787555708780</v>
      </c>
      <c r="C305" s="262" t="s">
        <v>327</v>
      </c>
      <c r="D305" s="260" t="s">
        <v>48</v>
      </c>
      <c r="E305" s="263">
        <v>3</v>
      </c>
      <c r="F305" s="254" t="s">
        <v>10</v>
      </c>
      <c r="G305" s="255"/>
    </row>
    <row r="306" s="246" customFormat="1" customHeight="1" spans="1:7">
      <c r="A306" s="260">
        <v>304</v>
      </c>
      <c r="B306" s="261">
        <v>9787555708803</v>
      </c>
      <c r="C306" s="262" t="s">
        <v>328</v>
      </c>
      <c r="D306" s="260" t="s">
        <v>48</v>
      </c>
      <c r="E306" s="263">
        <v>3</v>
      </c>
      <c r="F306" s="254" t="s">
        <v>10</v>
      </c>
      <c r="G306" s="255"/>
    </row>
    <row r="307" s="246" customFormat="1" customHeight="1" spans="1:7">
      <c r="A307" s="260">
        <v>305</v>
      </c>
      <c r="B307" s="261">
        <v>9787555708629</v>
      </c>
      <c r="C307" s="262" t="s">
        <v>329</v>
      </c>
      <c r="D307" s="260" t="s">
        <v>48</v>
      </c>
      <c r="E307" s="263">
        <v>3</v>
      </c>
      <c r="F307" s="254" t="s">
        <v>10</v>
      </c>
      <c r="G307" s="255"/>
    </row>
    <row r="308" s="246" customFormat="1" customHeight="1" spans="1:7">
      <c r="A308" s="260">
        <v>306</v>
      </c>
      <c r="B308" s="261">
        <v>9787555708957</v>
      </c>
      <c r="C308" s="262" t="s">
        <v>330</v>
      </c>
      <c r="D308" s="260" t="s">
        <v>73</v>
      </c>
      <c r="E308" s="263">
        <v>3</v>
      </c>
      <c r="F308" s="254" t="s">
        <v>10</v>
      </c>
      <c r="G308" s="255"/>
    </row>
    <row r="309" s="246" customFormat="1" customHeight="1" spans="1:7">
      <c r="A309" s="260">
        <v>307</v>
      </c>
      <c r="B309" s="261">
        <v>9787530869833</v>
      </c>
      <c r="C309" s="262" t="s">
        <v>331</v>
      </c>
      <c r="D309" s="260" t="s">
        <v>48</v>
      </c>
      <c r="E309" s="263">
        <v>3</v>
      </c>
      <c r="F309" s="254" t="s">
        <v>10</v>
      </c>
      <c r="G309" s="255"/>
    </row>
    <row r="310" s="246" customFormat="1" customHeight="1" spans="1:7">
      <c r="A310" s="260">
        <v>308</v>
      </c>
      <c r="B310" s="261">
        <v>9787530869734</v>
      </c>
      <c r="C310" s="262" t="s">
        <v>332</v>
      </c>
      <c r="D310" s="260" t="s">
        <v>48</v>
      </c>
      <c r="E310" s="263">
        <v>3</v>
      </c>
      <c r="F310" s="254" t="s">
        <v>10</v>
      </c>
      <c r="G310" s="255"/>
    </row>
    <row r="311" s="246" customFormat="1" customHeight="1" spans="1:7">
      <c r="A311" s="260">
        <v>309</v>
      </c>
      <c r="B311" s="261">
        <v>9787510827679</v>
      </c>
      <c r="C311" s="262" t="s">
        <v>333</v>
      </c>
      <c r="D311" s="260" t="s">
        <v>9</v>
      </c>
      <c r="E311" s="263">
        <v>3</v>
      </c>
      <c r="F311" s="254" t="s">
        <v>10</v>
      </c>
      <c r="G311" s="255"/>
    </row>
    <row r="312" s="246" customFormat="1" customHeight="1" spans="1:7">
      <c r="A312" s="260">
        <v>310</v>
      </c>
      <c r="B312" s="261">
        <v>9787510827693</v>
      </c>
      <c r="C312" s="262" t="s">
        <v>334</v>
      </c>
      <c r="D312" s="260" t="s">
        <v>9</v>
      </c>
      <c r="E312" s="263">
        <v>3</v>
      </c>
      <c r="F312" s="254" t="s">
        <v>10</v>
      </c>
      <c r="G312" s="255"/>
    </row>
    <row r="313" s="246" customFormat="1" customHeight="1" spans="1:7">
      <c r="A313" s="260">
        <v>311</v>
      </c>
      <c r="B313" s="261">
        <v>9787106051969</v>
      </c>
      <c r="C313" s="262" t="s">
        <v>335</v>
      </c>
      <c r="D313" s="260" t="s">
        <v>56</v>
      </c>
      <c r="E313" s="263">
        <v>3</v>
      </c>
      <c r="F313" s="254" t="s">
        <v>10</v>
      </c>
      <c r="G313" s="255"/>
    </row>
    <row r="314" s="246" customFormat="1" customHeight="1" spans="1:7">
      <c r="A314" s="260">
        <v>312</v>
      </c>
      <c r="B314" s="261">
        <v>9787512007789</v>
      </c>
      <c r="C314" s="262" t="s">
        <v>336</v>
      </c>
      <c r="D314" s="260" t="s">
        <v>9</v>
      </c>
      <c r="E314" s="263">
        <v>3</v>
      </c>
      <c r="F314" s="254" t="s">
        <v>10</v>
      </c>
      <c r="G314" s="255"/>
    </row>
    <row r="315" s="246" customFormat="1" customHeight="1" spans="1:7">
      <c r="A315" s="260">
        <v>313</v>
      </c>
      <c r="B315" s="261">
        <v>9787510828478</v>
      </c>
      <c r="C315" s="262" t="s">
        <v>337</v>
      </c>
      <c r="D315" s="260" t="s">
        <v>21</v>
      </c>
      <c r="E315" s="263">
        <v>3</v>
      </c>
      <c r="F315" s="254" t="s">
        <v>10</v>
      </c>
      <c r="G315" s="255"/>
    </row>
    <row r="316" s="246" customFormat="1" customHeight="1" spans="1:7">
      <c r="A316" s="260">
        <v>314</v>
      </c>
      <c r="B316" s="261">
        <v>9787510828485</v>
      </c>
      <c r="C316" s="262" t="s">
        <v>338</v>
      </c>
      <c r="D316" s="260" t="s">
        <v>21</v>
      </c>
      <c r="E316" s="263">
        <v>3</v>
      </c>
      <c r="F316" s="254" t="s">
        <v>10</v>
      </c>
      <c r="G316" s="255"/>
    </row>
    <row r="317" s="246" customFormat="1" customHeight="1" spans="1:7">
      <c r="A317" s="260">
        <v>315</v>
      </c>
      <c r="B317" s="261">
        <v>9787510828515</v>
      </c>
      <c r="C317" s="262" t="s">
        <v>339</v>
      </c>
      <c r="D317" s="260" t="s">
        <v>9</v>
      </c>
      <c r="E317" s="263">
        <v>3</v>
      </c>
      <c r="F317" s="254" t="s">
        <v>10</v>
      </c>
      <c r="G317" s="255"/>
    </row>
    <row r="318" s="246" customFormat="1" customHeight="1" spans="1:7">
      <c r="A318" s="260">
        <v>316</v>
      </c>
      <c r="B318" s="261">
        <v>9787510827549</v>
      </c>
      <c r="C318" s="262" t="s">
        <v>340</v>
      </c>
      <c r="D318" s="260" t="s">
        <v>9</v>
      </c>
      <c r="E318" s="263">
        <v>3</v>
      </c>
      <c r="F318" s="254" t="s">
        <v>10</v>
      </c>
      <c r="G318" s="255"/>
    </row>
    <row r="319" s="246" customFormat="1" customHeight="1" spans="1:7">
      <c r="A319" s="260">
        <v>317</v>
      </c>
      <c r="B319" s="261">
        <v>9787510827594</v>
      </c>
      <c r="C319" s="262" t="s">
        <v>341</v>
      </c>
      <c r="D319" s="260" t="s">
        <v>9</v>
      </c>
      <c r="E319" s="263">
        <v>3</v>
      </c>
      <c r="F319" s="254" t="s">
        <v>10</v>
      </c>
      <c r="G319" s="255"/>
    </row>
    <row r="320" s="246" customFormat="1" customHeight="1" spans="1:7">
      <c r="A320" s="260">
        <v>318</v>
      </c>
      <c r="B320" s="261">
        <v>9787510828461</v>
      </c>
      <c r="C320" s="262" t="s">
        <v>342</v>
      </c>
      <c r="D320" s="260" t="s">
        <v>21</v>
      </c>
      <c r="E320" s="263">
        <v>3</v>
      </c>
      <c r="F320" s="254" t="s">
        <v>10</v>
      </c>
      <c r="G320" s="255"/>
    </row>
    <row r="321" s="246" customFormat="1" customHeight="1" spans="1:7">
      <c r="A321" s="260">
        <v>319</v>
      </c>
      <c r="B321" s="261">
        <v>9787510827570</v>
      </c>
      <c r="C321" s="262" t="s">
        <v>343</v>
      </c>
      <c r="D321" s="260" t="s">
        <v>9</v>
      </c>
      <c r="E321" s="263">
        <v>3</v>
      </c>
      <c r="F321" s="254" t="s">
        <v>10</v>
      </c>
      <c r="G321" s="255"/>
    </row>
    <row r="322" s="246" customFormat="1" customHeight="1" spans="1:7">
      <c r="A322" s="260">
        <v>320</v>
      </c>
      <c r="B322" s="261">
        <v>9787510827556</v>
      </c>
      <c r="C322" s="262" t="s">
        <v>344</v>
      </c>
      <c r="D322" s="260" t="s">
        <v>9</v>
      </c>
      <c r="E322" s="263">
        <v>3</v>
      </c>
      <c r="F322" s="254" t="s">
        <v>10</v>
      </c>
      <c r="G322" s="255"/>
    </row>
    <row r="323" s="246" customFormat="1" customHeight="1" spans="1:7">
      <c r="A323" s="260">
        <v>321</v>
      </c>
      <c r="B323" s="261">
        <v>9787510827563</v>
      </c>
      <c r="C323" s="262" t="s">
        <v>345</v>
      </c>
      <c r="D323" s="260" t="s">
        <v>9</v>
      </c>
      <c r="E323" s="263">
        <v>3</v>
      </c>
      <c r="F323" s="254" t="s">
        <v>10</v>
      </c>
      <c r="G323" s="255"/>
    </row>
    <row r="324" s="246" customFormat="1" customHeight="1" spans="1:7">
      <c r="A324" s="260">
        <v>322</v>
      </c>
      <c r="B324" s="261">
        <v>9787510828546</v>
      </c>
      <c r="C324" s="262" t="s">
        <v>346</v>
      </c>
      <c r="D324" s="260" t="s">
        <v>9</v>
      </c>
      <c r="E324" s="263">
        <v>3</v>
      </c>
      <c r="F324" s="254" t="s">
        <v>10</v>
      </c>
      <c r="G324" s="255"/>
    </row>
    <row r="325" s="246" customFormat="1" customHeight="1" spans="1:7">
      <c r="A325" s="260">
        <v>323</v>
      </c>
      <c r="B325" s="261">
        <v>9787510827532</v>
      </c>
      <c r="C325" s="262" t="s">
        <v>347</v>
      </c>
      <c r="D325" s="260" t="s">
        <v>9</v>
      </c>
      <c r="E325" s="263">
        <v>3</v>
      </c>
      <c r="F325" s="254" t="s">
        <v>10</v>
      </c>
      <c r="G325" s="255"/>
    </row>
    <row r="326" s="246" customFormat="1" customHeight="1" spans="1:7">
      <c r="A326" s="260">
        <v>324</v>
      </c>
      <c r="B326" s="261">
        <v>9787510828553</v>
      </c>
      <c r="C326" s="262" t="s">
        <v>348</v>
      </c>
      <c r="D326" s="260" t="s">
        <v>9</v>
      </c>
      <c r="E326" s="263">
        <v>3</v>
      </c>
      <c r="F326" s="254" t="s">
        <v>10</v>
      </c>
      <c r="G326" s="255"/>
    </row>
    <row r="327" s="246" customFormat="1" customHeight="1" spans="1:7">
      <c r="A327" s="260">
        <v>325</v>
      </c>
      <c r="B327" s="261">
        <v>9787510828522</v>
      </c>
      <c r="C327" s="262" t="s">
        <v>349</v>
      </c>
      <c r="D327" s="260" t="s">
        <v>9</v>
      </c>
      <c r="E327" s="263">
        <v>3</v>
      </c>
      <c r="F327" s="254" t="s">
        <v>10</v>
      </c>
      <c r="G327" s="255"/>
    </row>
    <row r="328" s="246" customFormat="1" customHeight="1" spans="1:7">
      <c r="A328" s="260">
        <v>326</v>
      </c>
      <c r="B328" s="261">
        <v>9787510827617</v>
      </c>
      <c r="C328" s="262" t="s">
        <v>350</v>
      </c>
      <c r="D328" s="260" t="s">
        <v>9</v>
      </c>
      <c r="E328" s="263">
        <v>3</v>
      </c>
      <c r="F328" s="254" t="s">
        <v>10</v>
      </c>
      <c r="G328" s="255"/>
    </row>
    <row r="329" s="246" customFormat="1" customHeight="1" spans="1:7">
      <c r="A329" s="260">
        <v>327</v>
      </c>
      <c r="B329" s="261">
        <v>9787510828539</v>
      </c>
      <c r="C329" s="262" t="s">
        <v>351</v>
      </c>
      <c r="D329" s="260" t="s">
        <v>9</v>
      </c>
      <c r="E329" s="263">
        <v>3</v>
      </c>
      <c r="F329" s="254" t="s">
        <v>10</v>
      </c>
      <c r="G329" s="255"/>
    </row>
    <row r="330" s="246" customFormat="1" customHeight="1" spans="1:7">
      <c r="A330" s="260">
        <v>328</v>
      </c>
      <c r="B330" s="261">
        <v>9787512001305</v>
      </c>
      <c r="C330" s="262" t="s">
        <v>352</v>
      </c>
      <c r="D330" s="260" t="s">
        <v>9</v>
      </c>
      <c r="E330" s="263">
        <v>3</v>
      </c>
      <c r="F330" s="254" t="s">
        <v>10</v>
      </c>
      <c r="G330" s="255"/>
    </row>
    <row r="331" s="246" customFormat="1" customHeight="1" spans="1:7">
      <c r="A331" s="260">
        <v>329</v>
      </c>
      <c r="B331" s="261">
        <v>9787201087481</v>
      </c>
      <c r="C331" s="262" t="s">
        <v>353</v>
      </c>
      <c r="D331" s="260" t="s">
        <v>61</v>
      </c>
      <c r="E331" s="263">
        <v>3</v>
      </c>
      <c r="F331" s="254" t="s">
        <v>10</v>
      </c>
      <c r="G331" s="255"/>
    </row>
    <row r="332" s="246" customFormat="1" customHeight="1" spans="1:7">
      <c r="A332" s="260">
        <v>330</v>
      </c>
      <c r="B332" s="261">
        <v>9787547018781</v>
      </c>
      <c r="C332" s="262" t="s">
        <v>354</v>
      </c>
      <c r="D332" s="260" t="s">
        <v>14</v>
      </c>
      <c r="E332" s="263">
        <v>3</v>
      </c>
      <c r="F332" s="254" t="s">
        <v>10</v>
      </c>
      <c r="G332" s="255"/>
    </row>
    <row r="333" s="246" customFormat="1" customHeight="1" spans="1:7">
      <c r="A333" s="260">
        <v>331</v>
      </c>
      <c r="B333" s="261">
        <v>9787547018682</v>
      </c>
      <c r="C333" s="262" t="s">
        <v>355</v>
      </c>
      <c r="D333" s="260" t="s">
        <v>54</v>
      </c>
      <c r="E333" s="263">
        <v>3</v>
      </c>
      <c r="F333" s="254" t="s">
        <v>10</v>
      </c>
      <c r="G333" s="255"/>
    </row>
    <row r="334" s="246" customFormat="1" customHeight="1" spans="1:7">
      <c r="A334" s="260">
        <v>332</v>
      </c>
      <c r="B334" s="261">
        <v>9787547018804</v>
      </c>
      <c r="C334" s="262" t="s">
        <v>356</v>
      </c>
      <c r="D334" s="260" t="s">
        <v>14</v>
      </c>
      <c r="E334" s="263">
        <v>3</v>
      </c>
      <c r="F334" s="254" t="s">
        <v>10</v>
      </c>
      <c r="G334" s="255"/>
    </row>
    <row r="335" s="246" customFormat="1" customHeight="1" spans="1:7">
      <c r="A335" s="260">
        <v>333</v>
      </c>
      <c r="B335" s="261">
        <v>9787547018712</v>
      </c>
      <c r="C335" s="262" t="s">
        <v>357</v>
      </c>
      <c r="D335" s="260" t="s">
        <v>48</v>
      </c>
      <c r="E335" s="263">
        <v>3</v>
      </c>
      <c r="F335" s="254" t="s">
        <v>10</v>
      </c>
      <c r="G335" s="255"/>
    </row>
    <row r="336" s="246" customFormat="1" customHeight="1" spans="1:7">
      <c r="A336" s="260">
        <v>334</v>
      </c>
      <c r="B336" s="261">
        <v>9787547018767</v>
      </c>
      <c r="C336" s="262" t="s">
        <v>358</v>
      </c>
      <c r="D336" s="260" t="s">
        <v>54</v>
      </c>
      <c r="E336" s="263">
        <v>3</v>
      </c>
      <c r="F336" s="254" t="s">
        <v>10</v>
      </c>
      <c r="G336" s="255"/>
    </row>
    <row r="337" s="246" customFormat="1" customHeight="1" spans="1:7">
      <c r="A337" s="260">
        <v>335</v>
      </c>
      <c r="B337" s="261">
        <v>9787547018699</v>
      </c>
      <c r="C337" s="262" t="s">
        <v>359</v>
      </c>
      <c r="D337" s="260" t="s">
        <v>54</v>
      </c>
      <c r="E337" s="263">
        <v>3</v>
      </c>
      <c r="F337" s="254" t="s">
        <v>10</v>
      </c>
      <c r="G337" s="255"/>
    </row>
    <row r="338" s="246" customFormat="1" customHeight="1" spans="1:7">
      <c r="A338" s="260">
        <v>336</v>
      </c>
      <c r="B338" s="261">
        <v>9787547018828</v>
      </c>
      <c r="C338" s="262" t="s">
        <v>360</v>
      </c>
      <c r="D338" s="260" t="s">
        <v>14</v>
      </c>
      <c r="E338" s="263">
        <v>3</v>
      </c>
      <c r="F338" s="254" t="s">
        <v>10</v>
      </c>
      <c r="G338" s="255"/>
    </row>
    <row r="339" s="246" customFormat="1" customHeight="1" spans="1:7">
      <c r="A339" s="260">
        <v>337</v>
      </c>
      <c r="B339" s="261">
        <v>9787547018729</v>
      </c>
      <c r="C339" s="262" t="s">
        <v>361</v>
      </c>
      <c r="D339" s="260" t="s">
        <v>12</v>
      </c>
      <c r="E339" s="263">
        <v>3</v>
      </c>
      <c r="F339" s="254" t="s">
        <v>10</v>
      </c>
      <c r="G339" s="255"/>
    </row>
    <row r="340" s="246" customFormat="1" customHeight="1" spans="1:7">
      <c r="A340" s="260">
        <v>338</v>
      </c>
      <c r="B340" s="261">
        <v>9787547018750</v>
      </c>
      <c r="C340" s="262" t="s">
        <v>362</v>
      </c>
      <c r="D340" s="260" t="s">
        <v>14</v>
      </c>
      <c r="E340" s="263">
        <v>3</v>
      </c>
      <c r="F340" s="254" t="s">
        <v>10</v>
      </c>
      <c r="G340" s="255"/>
    </row>
    <row r="341" s="246" customFormat="1" customHeight="1" spans="1:7">
      <c r="A341" s="260">
        <v>339</v>
      </c>
      <c r="B341" s="261">
        <v>9787547018651</v>
      </c>
      <c r="C341" s="262" t="s">
        <v>363</v>
      </c>
      <c r="D341" s="260" t="s">
        <v>54</v>
      </c>
      <c r="E341" s="263">
        <v>3</v>
      </c>
      <c r="F341" s="254" t="s">
        <v>10</v>
      </c>
      <c r="G341" s="255"/>
    </row>
    <row r="342" s="246" customFormat="1" customHeight="1" spans="1:7">
      <c r="A342" s="260">
        <v>340</v>
      </c>
      <c r="B342" s="261">
        <v>9787512615212</v>
      </c>
      <c r="C342" s="262" t="s">
        <v>364</v>
      </c>
      <c r="D342" s="260" t="s">
        <v>33</v>
      </c>
      <c r="E342" s="263">
        <v>3</v>
      </c>
      <c r="F342" s="254" t="s">
        <v>10</v>
      </c>
      <c r="G342" s="255"/>
    </row>
    <row r="343" s="246" customFormat="1" customHeight="1" spans="1:7">
      <c r="A343" s="260">
        <v>341</v>
      </c>
      <c r="B343" s="261">
        <v>9787512615236</v>
      </c>
      <c r="C343" s="262" t="s">
        <v>365</v>
      </c>
      <c r="D343" s="260" t="s">
        <v>33</v>
      </c>
      <c r="E343" s="263">
        <v>3</v>
      </c>
      <c r="F343" s="254" t="s">
        <v>10</v>
      </c>
      <c r="G343" s="255"/>
    </row>
    <row r="344" s="246" customFormat="1" customHeight="1" spans="1:7">
      <c r="A344" s="260">
        <v>342</v>
      </c>
      <c r="B344" s="261">
        <v>9787512615229</v>
      </c>
      <c r="C344" s="262" t="s">
        <v>366</v>
      </c>
      <c r="D344" s="260" t="s">
        <v>33</v>
      </c>
      <c r="E344" s="263">
        <v>3</v>
      </c>
      <c r="F344" s="254" t="s">
        <v>10</v>
      </c>
      <c r="G344" s="255"/>
    </row>
    <row r="345" s="246" customFormat="1" customHeight="1" spans="1:7">
      <c r="A345" s="260">
        <v>343</v>
      </c>
      <c r="B345" s="261">
        <v>9787538543650</v>
      </c>
      <c r="C345" s="262" t="s">
        <v>367</v>
      </c>
      <c r="D345" s="260" t="s">
        <v>48</v>
      </c>
      <c r="E345" s="263">
        <v>3</v>
      </c>
      <c r="F345" s="254" t="s">
        <v>10</v>
      </c>
      <c r="G345" s="255"/>
    </row>
    <row r="346" s="246" customFormat="1" customHeight="1" spans="1:7">
      <c r="A346" s="260">
        <v>344</v>
      </c>
      <c r="B346" s="261">
        <v>9787538543643</v>
      </c>
      <c r="C346" s="262" t="s">
        <v>368</v>
      </c>
      <c r="D346" s="260" t="s">
        <v>48</v>
      </c>
      <c r="E346" s="263">
        <v>3</v>
      </c>
      <c r="F346" s="254" t="s">
        <v>10</v>
      </c>
      <c r="G346" s="255"/>
    </row>
    <row r="347" s="246" customFormat="1" customHeight="1" spans="1:7">
      <c r="A347" s="260">
        <v>345</v>
      </c>
      <c r="B347" s="261">
        <v>9787538543711</v>
      </c>
      <c r="C347" s="262" t="s">
        <v>369</v>
      </c>
      <c r="D347" s="260" t="s">
        <v>48</v>
      </c>
      <c r="E347" s="263">
        <v>3</v>
      </c>
      <c r="F347" s="254" t="s">
        <v>10</v>
      </c>
      <c r="G347" s="255"/>
    </row>
    <row r="348" s="246" customFormat="1" customHeight="1" spans="1:7">
      <c r="A348" s="260">
        <v>346</v>
      </c>
      <c r="B348" s="261">
        <v>9787531568841</v>
      </c>
      <c r="C348" s="262" t="s">
        <v>370</v>
      </c>
      <c r="D348" s="260" t="s">
        <v>9</v>
      </c>
      <c r="E348" s="263">
        <v>3</v>
      </c>
      <c r="F348" s="254" t="s">
        <v>10</v>
      </c>
      <c r="G348" s="255"/>
    </row>
    <row r="349" s="246" customFormat="1" customHeight="1" spans="1:7">
      <c r="A349" s="260">
        <v>347</v>
      </c>
      <c r="B349" s="261">
        <v>9787531568827</v>
      </c>
      <c r="C349" s="262" t="s">
        <v>371</v>
      </c>
      <c r="D349" s="260" t="s">
        <v>9</v>
      </c>
      <c r="E349" s="263">
        <v>3</v>
      </c>
      <c r="F349" s="254" t="s">
        <v>10</v>
      </c>
      <c r="G349" s="255"/>
    </row>
    <row r="350" s="246" customFormat="1" customHeight="1" spans="1:7">
      <c r="A350" s="260">
        <v>348</v>
      </c>
      <c r="B350" s="261">
        <v>9787502069735</v>
      </c>
      <c r="C350" s="262" t="s">
        <v>372</v>
      </c>
      <c r="D350" s="260" t="s">
        <v>9</v>
      </c>
      <c r="E350" s="263">
        <v>3</v>
      </c>
      <c r="F350" s="254" t="s">
        <v>10</v>
      </c>
      <c r="G350" s="255"/>
    </row>
    <row r="351" s="246" customFormat="1" customHeight="1" spans="1:7">
      <c r="A351" s="260">
        <v>349</v>
      </c>
      <c r="B351" s="261">
        <v>9787514352290</v>
      </c>
      <c r="C351" s="262" t="s">
        <v>373</v>
      </c>
      <c r="D351" s="260" t="s">
        <v>374</v>
      </c>
      <c r="E351" s="263">
        <v>3</v>
      </c>
      <c r="F351" s="254" t="s">
        <v>10</v>
      </c>
      <c r="G351" s="255"/>
    </row>
    <row r="352" s="246" customFormat="1" customHeight="1" spans="1:7">
      <c r="A352" s="260">
        <v>350</v>
      </c>
      <c r="B352" s="261">
        <v>9787531576440</v>
      </c>
      <c r="C352" s="262" t="s">
        <v>375</v>
      </c>
      <c r="D352" s="260" t="s">
        <v>9</v>
      </c>
      <c r="E352" s="263">
        <v>3</v>
      </c>
      <c r="F352" s="254" t="s">
        <v>10</v>
      </c>
      <c r="G352" s="255"/>
    </row>
    <row r="353" s="246" customFormat="1" customHeight="1" spans="1:7">
      <c r="A353" s="260">
        <v>351</v>
      </c>
      <c r="B353" s="261">
        <v>9787531576389</v>
      </c>
      <c r="C353" s="262" t="s">
        <v>376</v>
      </c>
      <c r="D353" s="260" t="s">
        <v>9</v>
      </c>
      <c r="E353" s="263">
        <v>3</v>
      </c>
      <c r="F353" s="254" t="s">
        <v>10</v>
      </c>
      <c r="G353" s="255"/>
    </row>
    <row r="354" s="246" customFormat="1" customHeight="1" spans="1:7">
      <c r="A354" s="260">
        <v>352</v>
      </c>
      <c r="B354" s="261">
        <v>9787531576396</v>
      </c>
      <c r="C354" s="262" t="s">
        <v>377</v>
      </c>
      <c r="D354" s="260" t="s">
        <v>9</v>
      </c>
      <c r="E354" s="263">
        <v>3</v>
      </c>
      <c r="F354" s="254" t="s">
        <v>10</v>
      </c>
      <c r="G354" s="255"/>
    </row>
    <row r="355" s="246" customFormat="1" customHeight="1" spans="1:7">
      <c r="A355" s="260">
        <v>353</v>
      </c>
      <c r="B355" s="261">
        <v>9787531576419</v>
      </c>
      <c r="C355" s="262" t="s">
        <v>378</v>
      </c>
      <c r="D355" s="260" t="s">
        <v>9</v>
      </c>
      <c r="E355" s="263">
        <v>3</v>
      </c>
      <c r="F355" s="254" t="s">
        <v>10</v>
      </c>
      <c r="G355" s="255"/>
    </row>
    <row r="356" s="246" customFormat="1" customHeight="1" spans="1:7">
      <c r="A356" s="260">
        <v>354</v>
      </c>
      <c r="B356" s="261">
        <v>9787539833262</v>
      </c>
      <c r="C356" s="262" t="s">
        <v>379</v>
      </c>
      <c r="D356" s="260" t="s">
        <v>61</v>
      </c>
      <c r="E356" s="263">
        <v>3</v>
      </c>
      <c r="F356" s="254" t="s">
        <v>10</v>
      </c>
      <c r="G356" s="255"/>
    </row>
    <row r="357" s="246" customFormat="1" customHeight="1" spans="1:7">
      <c r="A357" s="260">
        <v>355</v>
      </c>
      <c r="B357" s="261">
        <v>9787539832807</v>
      </c>
      <c r="C357" s="262" t="s">
        <v>380</v>
      </c>
      <c r="D357" s="260" t="s">
        <v>61</v>
      </c>
      <c r="E357" s="263">
        <v>3</v>
      </c>
      <c r="F357" s="254" t="s">
        <v>10</v>
      </c>
      <c r="G357" s="255"/>
    </row>
    <row r="358" s="246" customFormat="1" customHeight="1" spans="1:7">
      <c r="A358" s="260">
        <v>356</v>
      </c>
      <c r="B358" s="261">
        <v>9787539833019</v>
      </c>
      <c r="C358" s="262" t="s">
        <v>381</v>
      </c>
      <c r="D358" s="260" t="s">
        <v>61</v>
      </c>
      <c r="E358" s="263">
        <v>3</v>
      </c>
      <c r="F358" s="254" t="s">
        <v>10</v>
      </c>
      <c r="G358" s="255"/>
    </row>
    <row r="359" s="246" customFormat="1" customHeight="1" spans="1:7">
      <c r="A359" s="260">
        <v>357</v>
      </c>
      <c r="B359" s="261">
        <v>9787539833002</v>
      </c>
      <c r="C359" s="262" t="s">
        <v>382</v>
      </c>
      <c r="D359" s="260" t="s">
        <v>61</v>
      </c>
      <c r="E359" s="263">
        <v>3</v>
      </c>
      <c r="F359" s="254" t="s">
        <v>10</v>
      </c>
      <c r="G359" s="255"/>
    </row>
    <row r="360" s="246" customFormat="1" customHeight="1" spans="1:7">
      <c r="A360" s="260">
        <v>358</v>
      </c>
      <c r="B360" s="261">
        <v>9787539832999</v>
      </c>
      <c r="C360" s="262" t="s">
        <v>383</v>
      </c>
      <c r="D360" s="260" t="s">
        <v>61</v>
      </c>
      <c r="E360" s="263">
        <v>3</v>
      </c>
      <c r="F360" s="254" t="s">
        <v>10</v>
      </c>
      <c r="G360" s="255"/>
    </row>
    <row r="361" s="246" customFormat="1" customHeight="1" spans="1:7">
      <c r="A361" s="260">
        <v>359</v>
      </c>
      <c r="B361" s="261">
        <v>9787539833071</v>
      </c>
      <c r="C361" s="262" t="s">
        <v>384</v>
      </c>
      <c r="D361" s="260" t="s">
        <v>61</v>
      </c>
      <c r="E361" s="263">
        <v>3</v>
      </c>
      <c r="F361" s="254" t="s">
        <v>10</v>
      </c>
      <c r="G361" s="255"/>
    </row>
    <row r="362" s="246" customFormat="1" customHeight="1" spans="1:7">
      <c r="A362" s="260">
        <v>360</v>
      </c>
      <c r="B362" s="261">
        <v>9787539832975</v>
      </c>
      <c r="C362" s="262" t="s">
        <v>385</v>
      </c>
      <c r="D362" s="260" t="s">
        <v>61</v>
      </c>
      <c r="E362" s="263">
        <v>3</v>
      </c>
      <c r="F362" s="254" t="s">
        <v>10</v>
      </c>
      <c r="G362" s="255"/>
    </row>
    <row r="363" s="246" customFormat="1" customHeight="1" spans="1:7">
      <c r="A363" s="260">
        <v>361</v>
      </c>
      <c r="B363" s="261">
        <v>9787539833040</v>
      </c>
      <c r="C363" s="262" t="s">
        <v>386</v>
      </c>
      <c r="D363" s="260" t="s">
        <v>61</v>
      </c>
      <c r="E363" s="263">
        <v>3</v>
      </c>
      <c r="F363" s="254" t="s">
        <v>10</v>
      </c>
      <c r="G363" s="255"/>
    </row>
    <row r="364" s="246" customFormat="1" customHeight="1" spans="1:7">
      <c r="A364" s="260">
        <v>362</v>
      </c>
      <c r="B364" s="261">
        <v>9787539832814</v>
      </c>
      <c r="C364" s="262" t="s">
        <v>387</v>
      </c>
      <c r="D364" s="260" t="s">
        <v>61</v>
      </c>
      <c r="E364" s="263">
        <v>3</v>
      </c>
      <c r="F364" s="254" t="s">
        <v>10</v>
      </c>
      <c r="G364" s="255"/>
    </row>
    <row r="365" s="246" customFormat="1" customHeight="1" spans="1:7">
      <c r="A365" s="260">
        <v>363</v>
      </c>
      <c r="B365" s="261">
        <v>9787539832791</v>
      </c>
      <c r="C365" s="262" t="s">
        <v>388</v>
      </c>
      <c r="D365" s="260" t="s">
        <v>61</v>
      </c>
      <c r="E365" s="263">
        <v>3</v>
      </c>
      <c r="F365" s="254" t="s">
        <v>10</v>
      </c>
      <c r="G365" s="255"/>
    </row>
    <row r="366" s="246" customFormat="1" customHeight="1" spans="1:7">
      <c r="A366" s="260">
        <v>364</v>
      </c>
      <c r="B366" s="261">
        <v>9787539832913</v>
      </c>
      <c r="C366" s="262" t="s">
        <v>389</v>
      </c>
      <c r="D366" s="260" t="s">
        <v>61</v>
      </c>
      <c r="E366" s="263">
        <v>3</v>
      </c>
      <c r="F366" s="254" t="s">
        <v>10</v>
      </c>
      <c r="G366" s="255"/>
    </row>
    <row r="367" s="246" customFormat="1" customHeight="1" spans="1:7">
      <c r="A367" s="260">
        <v>365</v>
      </c>
      <c r="B367" s="261">
        <v>9787539832968</v>
      </c>
      <c r="C367" s="262" t="s">
        <v>390</v>
      </c>
      <c r="D367" s="260" t="s">
        <v>61</v>
      </c>
      <c r="E367" s="263">
        <v>3</v>
      </c>
      <c r="F367" s="254" t="s">
        <v>10</v>
      </c>
      <c r="G367" s="255"/>
    </row>
    <row r="368" s="246" customFormat="1" customHeight="1" spans="1:7">
      <c r="A368" s="260">
        <v>366</v>
      </c>
      <c r="B368" s="261">
        <v>9787539833026</v>
      </c>
      <c r="C368" s="262" t="s">
        <v>391</v>
      </c>
      <c r="D368" s="260" t="s">
        <v>61</v>
      </c>
      <c r="E368" s="263">
        <v>3</v>
      </c>
      <c r="F368" s="254" t="s">
        <v>10</v>
      </c>
      <c r="G368" s="255"/>
    </row>
    <row r="369" s="246" customFormat="1" customHeight="1" spans="1:7">
      <c r="A369" s="260">
        <v>367</v>
      </c>
      <c r="B369" s="261">
        <v>9787539832890</v>
      </c>
      <c r="C369" s="262" t="s">
        <v>392</v>
      </c>
      <c r="D369" s="260" t="s">
        <v>61</v>
      </c>
      <c r="E369" s="263">
        <v>3</v>
      </c>
      <c r="F369" s="254" t="s">
        <v>10</v>
      </c>
      <c r="G369" s="255"/>
    </row>
    <row r="370" s="246" customFormat="1" customHeight="1" spans="1:7">
      <c r="A370" s="260">
        <v>368</v>
      </c>
      <c r="B370" s="261">
        <v>9787539833170</v>
      </c>
      <c r="C370" s="262" t="s">
        <v>393</v>
      </c>
      <c r="D370" s="260" t="s">
        <v>61</v>
      </c>
      <c r="E370" s="263">
        <v>3</v>
      </c>
      <c r="F370" s="254" t="s">
        <v>10</v>
      </c>
      <c r="G370" s="255"/>
    </row>
    <row r="371" s="246" customFormat="1" customHeight="1" spans="1:7">
      <c r="A371" s="260">
        <v>369</v>
      </c>
      <c r="B371" s="261">
        <v>9787539833149</v>
      </c>
      <c r="C371" s="262" t="s">
        <v>394</v>
      </c>
      <c r="D371" s="260" t="s">
        <v>61</v>
      </c>
      <c r="E371" s="263">
        <v>3</v>
      </c>
      <c r="F371" s="254" t="s">
        <v>10</v>
      </c>
      <c r="G371" s="255"/>
    </row>
    <row r="372" s="246" customFormat="1" customHeight="1" spans="1:7">
      <c r="A372" s="260">
        <v>370</v>
      </c>
      <c r="B372" s="261">
        <v>9787539833200</v>
      </c>
      <c r="C372" s="262" t="s">
        <v>395</v>
      </c>
      <c r="D372" s="260" t="s">
        <v>61</v>
      </c>
      <c r="E372" s="263">
        <v>3</v>
      </c>
      <c r="F372" s="254" t="s">
        <v>10</v>
      </c>
      <c r="G372" s="255"/>
    </row>
    <row r="373" s="246" customFormat="1" customHeight="1" spans="1:7">
      <c r="A373" s="260">
        <v>371</v>
      </c>
      <c r="B373" s="261">
        <v>9787539833194</v>
      </c>
      <c r="C373" s="262" t="s">
        <v>396</v>
      </c>
      <c r="D373" s="260" t="s">
        <v>61</v>
      </c>
      <c r="E373" s="263">
        <v>3</v>
      </c>
      <c r="F373" s="254" t="s">
        <v>10</v>
      </c>
      <c r="G373" s="255"/>
    </row>
    <row r="374" s="246" customFormat="1" customHeight="1" spans="1:7">
      <c r="A374" s="260">
        <v>372</v>
      </c>
      <c r="B374" s="261">
        <v>9787539833231</v>
      </c>
      <c r="C374" s="262" t="s">
        <v>397</v>
      </c>
      <c r="D374" s="260" t="s">
        <v>61</v>
      </c>
      <c r="E374" s="263">
        <v>3</v>
      </c>
      <c r="F374" s="254" t="s">
        <v>10</v>
      </c>
      <c r="G374" s="255"/>
    </row>
    <row r="375" s="246" customFormat="1" customHeight="1" spans="1:7">
      <c r="A375" s="260">
        <v>373</v>
      </c>
      <c r="B375" s="261">
        <v>9787539833217</v>
      </c>
      <c r="C375" s="262" t="s">
        <v>398</v>
      </c>
      <c r="D375" s="260" t="s">
        <v>61</v>
      </c>
      <c r="E375" s="263">
        <v>3</v>
      </c>
      <c r="F375" s="254" t="s">
        <v>10</v>
      </c>
      <c r="G375" s="255"/>
    </row>
    <row r="376" s="246" customFormat="1" customHeight="1" spans="1:7">
      <c r="A376" s="260">
        <v>374</v>
      </c>
      <c r="B376" s="261">
        <v>9787539833347</v>
      </c>
      <c r="C376" s="262" t="s">
        <v>399</v>
      </c>
      <c r="D376" s="260" t="s">
        <v>61</v>
      </c>
      <c r="E376" s="263">
        <v>3</v>
      </c>
      <c r="F376" s="254" t="s">
        <v>10</v>
      </c>
      <c r="G376" s="255"/>
    </row>
    <row r="377" s="246" customFormat="1" customHeight="1" spans="1:7">
      <c r="A377" s="260">
        <v>375</v>
      </c>
      <c r="B377" s="261">
        <v>9787543330993</v>
      </c>
      <c r="C377" s="262" t="s">
        <v>400</v>
      </c>
      <c r="D377" s="260" t="s">
        <v>61</v>
      </c>
      <c r="E377" s="263">
        <v>3</v>
      </c>
      <c r="F377" s="254" t="s">
        <v>10</v>
      </c>
      <c r="G377" s="255"/>
    </row>
    <row r="378" s="246" customFormat="1" customHeight="1" spans="1:7">
      <c r="A378" s="260">
        <v>376</v>
      </c>
      <c r="B378" s="261">
        <v>9787558109928</v>
      </c>
      <c r="C378" s="262" t="s">
        <v>401</v>
      </c>
      <c r="D378" s="260" t="s">
        <v>21</v>
      </c>
      <c r="E378" s="263">
        <v>3</v>
      </c>
      <c r="F378" s="254" t="s">
        <v>10</v>
      </c>
      <c r="G378" s="255"/>
    </row>
    <row r="379" s="246" customFormat="1" customHeight="1" spans="1:7">
      <c r="A379" s="260">
        <v>377</v>
      </c>
      <c r="B379" s="261">
        <v>9787553499833</v>
      </c>
      <c r="C379" s="262" t="s">
        <v>402</v>
      </c>
      <c r="D379" s="260" t="s">
        <v>9</v>
      </c>
      <c r="E379" s="263">
        <v>3</v>
      </c>
      <c r="F379" s="254" t="s">
        <v>10</v>
      </c>
      <c r="G379" s="255"/>
    </row>
    <row r="380" s="246" customFormat="1" customHeight="1" spans="1:7">
      <c r="A380" s="260">
        <v>378</v>
      </c>
      <c r="B380" s="261">
        <v>9787558109942</v>
      </c>
      <c r="C380" s="262" t="s">
        <v>403</v>
      </c>
      <c r="D380" s="260" t="s">
        <v>21</v>
      </c>
      <c r="E380" s="263">
        <v>3</v>
      </c>
      <c r="F380" s="254" t="s">
        <v>10</v>
      </c>
      <c r="G380" s="255"/>
    </row>
    <row r="381" s="246" customFormat="1" customHeight="1" spans="1:7">
      <c r="A381" s="260">
        <v>379</v>
      </c>
      <c r="B381" s="261">
        <v>9787553477169</v>
      </c>
      <c r="C381" s="262" t="s">
        <v>404</v>
      </c>
      <c r="D381" s="260" t="s">
        <v>9</v>
      </c>
      <c r="E381" s="263">
        <v>3</v>
      </c>
      <c r="F381" s="254" t="s">
        <v>10</v>
      </c>
      <c r="G381" s="255"/>
    </row>
    <row r="382" s="246" customFormat="1" customHeight="1" spans="1:7">
      <c r="A382" s="260">
        <v>380</v>
      </c>
      <c r="B382" s="261">
        <v>9787543330627</v>
      </c>
      <c r="C382" s="262" t="s">
        <v>405</v>
      </c>
      <c r="D382" s="260" t="s">
        <v>73</v>
      </c>
      <c r="E382" s="263">
        <v>3</v>
      </c>
      <c r="F382" s="254" t="s">
        <v>10</v>
      </c>
      <c r="G382" s="255"/>
    </row>
    <row r="383" s="246" customFormat="1" customHeight="1" spans="1:7">
      <c r="A383" s="260">
        <v>381</v>
      </c>
      <c r="B383" s="261">
        <v>9787543330641</v>
      </c>
      <c r="C383" s="262" t="s">
        <v>406</v>
      </c>
      <c r="D383" s="260" t="s">
        <v>73</v>
      </c>
      <c r="E383" s="263">
        <v>3</v>
      </c>
      <c r="F383" s="254" t="s">
        <v>10</v>
      </c>
      <c r="G383" s="255"/>
    </row>
    <row r="384" s="246" customFormat="1" customHeight="1" spans="1:7">
      <c r="A384" s="260">
        <v>382</v>
      </c>
      <c r="B384" s="261">
        <v>9787543330634</v>
      </c>
      <c r="C384" s="262" t="s">
        <v>407</v>
      </c>
      <c r="D384" s="260" t="s">
        <v>73</v>
      </c>
      <c r="E384" s="263">
        <v>3</v>
      </c>
      <c r="F384" s="254" t="s">
        <v>10</v>
      </c>
      <c r="G384" s="255"/>
    </row>
    <row r="385" s="246" customFormat="1" customHeight="1" spans="1:7">
      <c r="A385" s="260">
        <v>383</v>
      </c>
      <c r="B385" s="261">
        <v>9787553456768</v>
      </c>
      <c r="C385" s="262" t="s">
        <v>408</v>
      </c>
      <c r="D385" s="260" t="s">
        <v>9</v>
      </c>
      <c r="E385" s="263">
        <v>3</v>
      </c>
      <c r="F385" s="254" t="s">
        <v>10</v>
      </c>
      <c r="G385" s="255"/>
    </row>
    <row r="386" s="246" customFormat="1" customHeight="1" spans="1:7">
      <c r="A386" s="260">
        <v>384</v>
      </c>
      <c r="B386" s="261">
        <v>9787553456560</v>
      </c>
      <c r="C386" s="262" t="s">
        <v>409</v>
      </c>
      <c r="D386" s="260" t="s">
        <v>48</v>
      </c>
      <c r="E386" s="263">
        <v>3</v>
      </c>
      <c r="F386" s="254" t="s">
        <v>10</v>
      </c>
      <c r="G386" s="255"/>
    </row>
    <row r="387" s="246" customFormat="1" customHeight="1" spans="1:7">
      <c r="A387" s="260">
        <v>385</v>
      </c>
      <c r="B387" s="261">
        <v>9787553450674</v>
      </c>
      <c r="C387" s="262" t="s">
        <v>410</v>
      </c>
      <c r="D387" s="260" t="s">
        <v>9</v>
      </c>
      <c r="E387" s="263">
        <v>3</v>
      </c>
      <c r="F387" s="254" t="s">
        <v>10</v>
      </c>
      <c r="G387" s="255"/>
    </row>
    <row r="388" s="246" customFormat="1" customHeight="1" spans="1:7">
      <c r="A388" s="260">
        <v>386</v>
      </c>
      <c r="B388" s="261">
        <v>9787553451091</v>
      </c>
      <c r="C388" s="262" t="s">
        <v>411</v>
      </c>
      <c r="D388" s="260" t="s">
        <v>9</v>
      </c>
      <c r="E388" s="263">
        <v>3</v>
      </c>
      <c r="F388" s="254" t="s">
        <v>10</v>
      </c>
      <c r="G388" s="255"/>
    </row>
    <row r="389" s="246" customFormat="1" customHeight="1" spans="1:7">
      <c r="A389" s="260">
        <v>387</v>
      </c>
      <c r="B389" s="261">
        <v>9787553450728</v>
      </c>
      <c r="C389" s="262" t="s">
        <v>412</v>
      </c>
      <c r="D389" s="260" t="s">
        <v>56</v>
      </c>
      <c r="E389" s="263">
        <v>3</v>
      </c>
      <c r="F389" s="254" t="s">
        <v>10</v>
      </c>
      <c r="G389" s="255"/>
    </row>
    <row r="390" s="246" customFormat="1" customHeight="1" spans="1:7">
      <c r="A390" s="260">
        <v>388</v>
      </c>
      <c r="B390" s="261">
        <v>9787553451114</v>
      </c>
      <c r="C390" s="262" t="s">
        <v>413</v>
      </c>
      <c r="D390" s="260" t="s">
        <v>9</v>
      </c>
      <c r="E390" s="263">
        <v>3</v>
      </c>
      <c r="F390" s="254" t="s">
        <v>10</v>
      </c>
      <c r="G390" s="255"/>
    </row>
    <row r="391" s="246" customFormat="1" customHeight="1" spans="1:7">
      <c r="A391" s="260">
        <v>389</v>
      </c>
      <c r="B391" s="261">
        <v>9787553450797</v>
      </c>
      <c r="C391" s="262" t="s">
        <v>414</v>
      </c>
      <c r="D391" s="260" t="s">
        <v>56</v>
      </c>
      <c r="E391" s="263">
        <v>3</v>
      </c>
      <c r="F391" s="254" t="s">
        <v>10</v>
      </c>
      <c r="G391" s="255"/>
    </row>
    <row r="392" s="246" customFormat="1" customHeight="1" spans="1:7">
      <c r="A392" s="260">
        <v>390</v>
      </c>
      <c r="B392" s="261">
        <v>9787553450704</v>
      </c>
      <c r="C392" s="262" t="s">
        <v>415</v>
      </c>
      <c r="D392" s="260" t="s">
        <v>9</v>
      </c>
      <c r="E392" s="263">
        <v>3</v>
      </c>
      <c r="F392" s="254" t="s">
        <v>10</v>
      </c>
      <c r="G392" s="255"/>
    </row>
    <row r="393" s="246" customFormat="1" customHeight="1" spans="1:7">
      <c r="A393" s="260">
        <v>391</v>
      </c>
      <c r="B393" s="261">
        <v>9787553450612</v>
      </c>
      <c r="C393" s="262" t="s">
        <v>416</v>
      </c>
      <c r="D393" s="260" t="s">
        <v>56</v>
      </c>
      <c r="E393" s="263">
        <v>3</v>
      </c>
      <c r="F393" s="254" t="s">
        <v>10</v>
      </c>
      <c r="G393" s="255"/>
    </row>
    <row r="394" s="246" customFormat="1" customHeight="1" spans="1:7">
      <c r="A394" s="260">
        <v>392</v>
      </c>
      <c r="B394" s="261">
        <v>9787514315400</v>
      </c>
      <c r="C394" s="262" t="s">
        <v>417</v>
      </c>
      <c r="D394" s="260" t="s">
        <v>48</v>
      </c>
      <c r="E394" s="263">
        <v>3</v>
      </c>
      <c r="F394" s="254" t="s">
        <v>10</v>
      </c>
      <c r="G394" s="255"/>
    </row>
    <row r="395" s="246" customFormat="1" customHeight="1" spans="1:7">
      <c r="A395" s="260">
        <v>393</v>
      </c>
      <c r="B395" s="261">
        <v>9787514315530</v>
      </c>
      <c r="C395" s="262" t="s">
        <v>418</v>
      </c>
      <c r="D395" s="260" t="s">
        <v>73</v>
      </c>
      <c r="E395" s="263">
        <v>3</v>
      </c>
      <c r="F395" s="254" t="s">
        <v>10</v>
      </c>
      <c r="G395" s="255"/>
    </row>
    <row r="396" s="246" customFormat="1" customHeight="1" spans="1:7">
      <c r="A396" s="260">
        <v>394</v>
      </c>
      <c r="B396" s="261">
        <v>9787514315523</v>
      </c>
      <c r="C396" s="262" t="s">
        <v>419</v>
      </c>
      <c r="D396" s="260" t="s">
        <v>48</v>
      </c>
      <c r="E396" s="263">
        <v>3</v>
      </c>
      <c r="F396" s="254" t="s">
        <v>10</v>
      </c>
      <c r="G396" s="255"/>
    </row>
    <row r="397" s="246" customFormat="1" customHeight="1" spans="1:7">
      <c r="A397" s="260">
        <v>395</v>
      </c>
      <c r="B397" s="261">
        <v>9787514315455</v>
      </c>
      <c r="C397" s="262" t="s">
        <v>420</v>
      </c>
      <c r="D397" s="260" t="s">
        <v>73</v>
      </c>
      <c r="E397" s="263">
        <v>3</v>
      </c>
      <c r="F397" s="254" t="s">
        <v>10</v>
      </c>
      <c r="G397" s="255"/>
    </row>
    <row r="398" s="246" customFormat="1" customHeight="1" spans="1:7">
      <c r="A398" s="260">
        <v>396</v>
      </c>
      <c r="B398" s="261">
        <v>9787514315394</v>
      </c>
      <c r="C398" s="262" t="s">
        <v>421</v>
      </c>
      <c r="D398" s="260" t="s">
        <v>48</v>
      </c>
      <c r="E398" s="263">
        <v>3</v>
      </c>
      <c r="F398" s="254" t="s">
        <v>10</v>
      </c>
      <c r="G398" s="255"/>
    </row>
    <row r="399" s="246" customFormat="1" customHeight="1" spans="1:7">
      <c r="A399" s="260">
        <v>397</v>
      </c>
      <c r="B399" s="261">
        <v>9787514315431</v>
      </c>
      <c r="C399" s="262" t="s">
        <v>422</v>
      </c>
      <c r="D399" s="260" t="s">
        <v>73</v>
      </c>
      <c r="E399" s="263">
        <v>3</v>
      </c>
      <c r="F399" s="254" t="s">
        <v>10</v>
      </c>
      <c r="G399" s="255"/>
    </row>
    <row r="400" s="246" customFormat="1" customHeight="1" spans="1:7">
      <c r="A400" s="260">
        <v>398</v>
      </c>
      <c r="B400" s="261">
        <v>9787514315448</v>
      </c>
      <c r="C400" s="262" t="s">
        <v>423</v>
      </c>
      <c r="D400" s="260" t="s">
        <v>73</v>
      </c>
      <c r="E400" s="263">
        <v>3</v>
      </c>
      <c r="F400" s="254" t="s">
        <v>10</v>
      </c>
      <c r="G400" s="255"/>
    </row>
    <row r="401" s="246" customFormat="1" customHeight="1" spans="1:7">
      <c r="A401" s="260">
        <v>399</v>
      </c>
      <c r="B401" s="261">
        <v>9787514315424</v>
      </c>
      <c r="C401" s="262" t="s">
        <v>424</v>
      </c>
      <c r="D401" s="260" t="s">
        <v>48</v>
      </c>
      <c r="E401" s="263">
        <v>3</v>
      </c>
      <c r="F401" s="254" t="s">
        <v>10</v>
      </c>
      <c r="G401" s="255"/>
    </row>
    <row r="402" s="246" customFormat="1" customHeight="1" spans="1:7">
      <c r="A402" s="260">
        <v>400</v>
      </c>
      <c r="B402" s="261">
        <v>9787514310016</v>
      </c>
      <c r="C402" s="262" t="s">
        <v>425</v>
      </c>
      <c r="D402" s="260" t="s">
        <v>73</v>
      </c>
      <c r="E402" s="263">
        <v>3</v>
      </c>
      <c r="F402" s="254" t="s">
        <v>10</v>
      </c>
      <c r="G402" s="255"/>
    </row>
    <row r="403" s="246" customFormat="1" customHeight="1" spans="1:7">
      <c r="A403" s="260">
        <v>401</v>
      </c>
      <c r="B403" s="261">
        <v>9787514309928</v>
      </c>
      <c r="C403" s="262" t="s">
        <v>426</v>
      </c>
      <c r="D403" s="260" t="s">
        <v>73</v>
      </c>
      <c r="E403" s="263">
        <v>3</v>
      </c>
      <c r="F403" s="254" t="s">
        <v>10</v>
      </c>
      <c r="G403" s="255"/>
    </row>
    <row r="404" s="246" customFormat="1" customHeight="1" spans="1:7">
      <c r="A404" s="260">
        <v>402</v>
      </c>
      <c r="B404" s="261">
        <v>9787514309911</v>
      </c>
      <c r="C404" s="262" t="s">
        <v>427</v>
      </c>
      <c r="D404" s="260" t="s">
        <v>73</v>
      </c>
      <c r="E404" s="263">
        <v>3</v>
      </c>
      <c r="F404" s="254" t="s">
        <v>10</v>
      </c>
      <c r="G404" s="255"/>
    </row>
    <row r="405" s="246" customFormat="1" customHeight="1" spans="1:7">
      <c r="A405" s="260">
        <v>403</v>
      </c>
      <c r="B405" s="261">
        <v>9787514309782</v>
      </c>
      <c r="C405" s="262" t="s">
        <v>428</v>
      </c>
      <c r="D405" s="260" t="s">
        <v>73</v>
      </c>
      <c r="E405" s="263">
        <v>3</v>
      </c>
      <c r="F405" s="254" t="s">
        <v>10</v>
      </c>
      <c r="G405" s="255"/>
    </row>
    <row r="406" s="246" customFormat="1" customHeight="1" spans="1:7">
      <c r="A406" s="260">
        <v>404</v>
      </c>
      <c r="B406" s="261">
        <v>9787514309812</v>
      </c>
      <c r="C406" s="262" t="s">
        <v>429</v>
      </c>
      <c r="D406" s="260" t="s">
        <v>73</v>
      </c>
      <c r="E406" s="263">
        <v>3</v>
      </c>
      <c r="F406" s="254" t="s">
        <v>10</v>
      </c>
      <c r="G406" s="255"/>
    </row>
    <row r="407" s="246" customFormat="1" customHeight="1" spans="1:7">
      <c r="A407" s="260">
        <v>405</v>
      </c>
      <c r="B407" s="261">
        <v>9787514310030</v>
      </c>
      <c r="C407" s="262" t="s">
        <v>430</v>
      </c>
      <c r="D407" s="260" t="s">
        <v>73</v>
      </c>
      <c r="E407" s="263">
        <v>3</v>
      </c>
      <c r="F407" s="254" t="s">
        <v>10</v>
      </c>
      <c r="G407" s="255"/>
    </row>
    <row r="408" s="246" customFormat="1" customHeight="1" spans="1:7">
      <c r="A408" s="260">
        <v>406</v>
      </c>
      <c r="B408" s="261">
        <v>9787514309843</v>
      </c>
      <c r="C408" s="262" t="s">
        <v>431</v>
      </c>
      <c r="D408" s="260" t="s">
        <v>73</v>
      </c>
      <c r="E408" s="263">
        <v>3</v>
      </c>
      <c r="F408" s="254" t="s">
        <v>10</v>
      </c>
      <c r="G408" s="255"/>
    </row>
    <row r="409" s="246" customFormat="1" customHeight="1" spans="1:7">
      <c r="A409" s="260">
        <v>407</v>
      </c>
      <c r="B409" s="261">
        <v>9787514309768</v>
      </c>
      <c r="C409" s="262" t="s">
        <v>432</v>
      </c>
      <c r="D409" s="260" t="s">
        <v>73</v>
      </c>
      <c r="E409" s="263">
        <v>3</v>
      </c>
      <c r="F409" s="254" t="s">
        <v>10</v>
      </c>
      <c r="G409" s="255"/>
    </row>
    <row r="410" s="246" customFormat="1" customHeight="1" spans="1:7">
      <c r="A410" s="260">
        <v>408</v>
      </c>
      <c r="B410" s="261">
        <v>9787514310009</v>
      </c>
      <c r="C410" s="262" t="s">
        <v>433</v>
      </c>
      <c r="D410" s="260" t="s">
        <v>73</v>
      </c>
      <c r="E410" s="263">
        <v>3</v>
      </c>
      <c r="F410" s="254" t="s">
        <v>10</v>
      </c>
      <c r="G410" s="255"/>
    </row>
    <row r="411" s="246" customFormat="1" customHeight="1" spans="1:7">
      <c r="A411" s="260">
        <v>409</v>
      </c>
      <c r="B411" s="261">
        <v>9787514309997</v>
      </c>
      <c r="C411" s="262" t="s">
        <v>434</v>
      </c>
      <c r="D411" s="260" t="s">
        <v>73</v>
      </c>
      <c r="E411" s="263">
        <v>3</v>
      </c>
      <c r="F411" s="254" t="s">
        <v>10</v>
      </c>
      <c r="G411" s="255"/>
    </row>
    <row r="412" s="246" customFormat="1" customHeight="1" spans="1:7">
      <c r="A412" s="260">
        <v>410</v>
      </c>
      <c r="B412" s="261">
        <v>9787514309775</v>
      </c>
      <c r="C412" s="262" t="s">
        <v>435</v>
      </c>
      <c r="D412" s="260" t="s">
        <v>73</v>
      </c>
      <c r="E412" s="263">
        <v>3</v>
      </c>
      <c r="F412" s="254" t="s">
        <v>10</v>
      </c>
      <c r="G412" s="255"/>
    </row>
    <row r="413" s="246" customFormat="1" customHeight="1" spans="1:7">
      <c r="A413" s="260">
        <v>411</v>
      </c>
      <c r="B413" s="261">
        <v>9787514309867</v>
      </c>
      <c r="C413" s="262" t="s">
        <v>436</v>
      </c>
      <c r="D413" s="260" t="s">
        <v>73</v>
      </c>
      <c r="E413" s="263">
        <v>3</v>
      </c>
      <c r="F413" s="254" t="s">
        <v>10</v>
      </c>
      <c r="G413" s="255"/>
    </row>
    <row r="414" s="246" customFormat="1" customHeight="1" spans="1:7">
      <c r="A414" s="260">
        <v>412</v>
      </c>
      <c r="B414" s="261">
        <v>9787514309942</v>
      </c>
      <c r="C414" s="262" t="s">
        <v>437</v>
      </c>
      <c r="D414" s="260" t="s">
        <v>73</v>
      </c>
      <c r="E414" s="263">
        <v>3</v>
      </c>
      <c r="F414" s="254" t="s">
        <v>10</v>
      </c>
      <c r="G414" s="255"/>
    </row>
    <row r="415" s="246" customFormat="1" customHeight="1" spans="1:7">
      <c r="A415" s="260">
        <v>413</v>
      </c>
      <c r="B415" s="261">
        <v>9787514309829</v>
      </c>
      <c r="C415" s="262" t="s">
        <v>438</v>
      </c>
      <c r="D415" s="260" t="s">
        <v>73</v>
      </c>
      <c r="E415" s="263">
        <v>3</v>
      </c>
      <c r="F415" s="254" t="s">
        <v>10</v>
      </c>
      <c r="G415" s="255"/>
    </row>
    <row r="416" s="246" customFormat="1" customHeight="1" spans="1:7">
      <c r="A416" s="260">
        <v>414</v>
      </c>
      <c r="B416" s="261">
        <v>9787514309980</v>
      </c>
      <c r="C416" s="262" t="s">
        <v>439</v>
      </c>
      <c r="D416" s="260" t="s">
        <v>73</v>
      </c>
      <c r="E416" s="263">
        <v>3</v>
      </c>
      <c r="F416" s="254" t="s">
        <v>10</v>
      </c>
      <c r="G416" s="255"/>
    </row>
    <row r="417" s="246" customFormat="1" customHeight="1" spans="1:7">
      <c r="A417" s="260">
        <v>415</v>
      </c>
      <c r="B417" s="261">
        <v>9787514309874</v>
      </c>
      <c r="C417" s="262" t="s">
        <v>440</v>
      </c>
      <c r="D417" s="260" t="s">
        <v>73</v>
      </c>
      <c r="E417" s="263">
        <v>3</v>
      </c>
      <c r="F417" s="254" t="s">
        <v>10</v>
      </c>
      <c r="G417" s="255"/>
    </row>
    <row r="418" s="246" customFormat="1" customHeight="1" spans="1:7">
      <c r="A418" s="260">
        <v>416</v>
      </c>
      <c r="B418" s="261">
        <v>9787514310054</v>
      </c>
      <c r="C418" s="262" t="s">
        <v>441</v>
      </c>
      <c r="D418" s="260" t="s">
        <v>73</v>
      </c>
      <c r="E418" s="263">
        <v>3</v>
      </c>
      <c r="F418" s="254" t="s">
        <v>10</v>
      </c>
      <c r="G418" s="255"/>
    </row>
    <row r="419" s="246" customFormat="1" customHeight="1" spans="1:7">
      <c r="A419" s="260">
        <v>417</v>
      </c>
      <c r="B419" s="261">
        <v>9787512001268</v>
      </c>
      <c r="C419" s="262" t="s">
        <v>442</v>
      </c>
      <c r="D419" s="260" t="s">
        <v>61</v>
      </c>
      <c r="E419" s="263">
        <v>3</v>
      </c>
      <c r="F419" s="254" t="s">
        <v>10</v>
      </c>
      <c r="G419" s="255"/>
    </row>
    <row r="420" s="246" customFormat="1" customHeight="1" spans="1:7">
      <c r="A420" s="260">
        <v>418</v>
      </c>
      <c r="B420" s="261">
        <v>9787558309960</v>
      </c>
      <c r="C420" s="262" t="s">
        <v>443</v>
      </c>
      <c r="D420" s="260" t="s">
        <v>48</v>
      </c>
      <c r="E420" s="263">
        <v>3</v>
      </c>
      <c r="F420" s="254" t="s">
        <v>10</v>
      </c>
      <c r="G420" s="255"/>
    </row>
    <row r="421" s="246" customFormat="1" customHeight="1" spans="1:7">
      <c r="A421" s="260">
        <v>419</v>
      </c>
      <c r="B421" s="261">
        <v>9787558310096</v>
      </c>
      <c r="C421" s="262" t="s">
        <v>444</v>
      </c>
      <c r="D421" s="260" t="s">
        <v>48</v>
      </c>
      <c r="E421" s="263">
        <v>3</v>
      </c>
      <c r="F421" s="254" t="s">
        <v>10</v>
      </c>
      <c r="G421" s="255"/>
    </row>
    <row r="422" s="246" customFormat="1" customHeight="1" spans="1:7">
      <c r="A422" s="260">
        <v>420</v>
      </c>
      <c r="B422" s="261">
        <v>9787558309991</v>
      </c>
      <c r="C422" s="262" t="s">
        <v>445</v>
      </c>
      <c r="D422" s="260" t="s">
        <v>48</v>
      </c>
      <c r="E422" s="263">
        <v>3</v>
      </c>
      <c r="F422" s="254" t="s">
        <v>10</v>
      </c>
      <c r="G422" s="255"/>
    </row>
    <row r="423" s="246" customFormat="1" customHeight="1" spans="1:7">
      <c r="A423" s="260">
        <v>421</v>
      </c>
      <c r="B423" s="261">
        <v>9787558310089</v>
      </c>
      <c r="C423" s="262" t="s">
        <v>446</v>
      </c>
      <c r="D423" s="260" t="s">
        <v>33</v>
      </c>
      <c r="E423" s="263">
        <v>3</v>
      </c>
      <c r="F423" s="254" t="s">
        <v>10</v>
      </c>
      <c r="G423" s="255"/>
    </row>
    <row r="424" s="246" customFormat="1" customHeight="1" spans="1:7">
      <c r="A424" s="260">
        <v>422</v>
      </c>
      <c r="B424" s="261">
        <v>9787558310027</v>
      </c>
      <c r="C424" s="262" t="s">
        <v>447</v>
      </c>
      <c r="D424" s="260" t="s">
        <v>48</v>
      </c>
      <c r="E424" s="263">
        <v>3</v>
      </c>
      <c r="F424" s="254" t="s">
        <v>10</v>
      </c>
      <c r="G424" s="255"/>
    </row>
    <row r="425" s="246" customFormat="1" customHeight="1" spans="1:7">
      <c r="A425" s="260">
        <v>423</v>
      </c>
      <c r="B425" s="261">
        <v>9787558309984</v>
      </c>
      <c r="C425" s="262" t="s">
        <v>448</v>
      </c>
      <c r="D425" s="260" t="s">
        <v>33</v>
      </c>
      <c r="E425" s="263">
        <v>3</v>
      </c>
      <c r="F425" s="254" t="s">
        <v>10</v>
      </c>
      <c r="G425" s="255"/>
    </row>
    <row r="426" s="246" customFormat="1" customHeight="1" spans="1:7">
      <c r="A426" s="260">
        <v>424</v>
      </c>
      <c r="B426" s="261">
        <v>9787558309922</v>
      </c>
      <c r="C426" s="262" t="s">
        <v>449</v>
      </c>
      <c r="D426" s="260" t="s">
        <v>48</v>
      </c>
      <c r="E426" s="263">
        <v>3</v>
      </c>
      <c r="F426" s="254" t="s">
        <v>10</v>
      </c>
      <c r="G426" s="255"/>
    </row>
    <row r="427" s="246" customFormat="1" customHeight="1" spans="1:7">
      <c r="A427" s="260">
        <v>425</v>
      </c>
      <c r="B427" s="261">
        <v>9787558310034</v>
      </c>
      <c r="C427" s="262" t="s">
        <v>450</v>
      </c>
      <c r="D427" s="260" t="s">
        <v>35</v>
      </c>
      <c r="E427" s="263">
        <v>3</v>
      </c>
      <c r="F427" s="254" t="s">
        <v>10</v>
      </c>
      <c r="G427" s="255"/>
    </row>
    <row r="428" s="246" customFormat="1" customHeight="1" spans="1:7">
      <c r="A428" s="260">
        <v>426</v>
      </c>
      <c r="B428" s="261">
        <v>9787558310065</v>
      </c>
      <c r="C428" s="262" t="s">
        <v>451</v>
      </c>
      <c r="D428" s="260" t="s">
        <v>48</v>
      </c>
      <c r="E428" s="263">
        <v>3</v>
      </c>
      <c r="F428" s="254" t="s">
        <v>10</v>
      </c>
      <c r="G428" s="255"/>
    </row>
    <row r="429" s="246" customFormat="1" customHeight="1" spans="1:7">
      <c r="A429" s="260">
        <v>427</v>
      </c>
      <c r="B429" s="261">
        <v>9787558310003</v>
      </c>
      <c r="C429" s="262" t="s">
        <v>452</v>
      </c>
      <c r="D429" s="260" t="s">
        <v>48</v>
      </c>
      <c r="E429" s="263">
        <v>3</v>
      </c>
      <c r="F429" s="254" t="s">
        <v>10</v>
      </c>
      <c r="G429" s="255"/>
    </row>
    <row r="430" s="246" customFormat="1" customHeight="1" spans="1:7">
      <c r="A430" s="260">
        <v>428</v>
      </c>
      <c r="B430" s="261">
        <v>9787558310010</v>
      </c>
      <c r="C430" s="262" t="s">
        <v>453</v>
      </c>
      <c r="D430" s="260" t="s">
        <v>48</v>
      </c>
      <c r="E430" s="263">
        <v>3</v>
      </c>
      <c r="F430" s="254" t="s">
        <v>10</v>
      </c>
      <c r="G430" s="255"/>
    </row>
    <row r="431" s="246" customFormat="1" customHeight="1" spans="1:7">
      <c r="A431" s="260">
        <v>429</v>
      </c>
      <c r="B431" s="261">
        <v>9787558310072</v>
      </c>
      <c r="C431" s="262" t="s">
        <v>454</v>
      </c>
      <c r="D431" s="260" t="s">
        <v>33</v>
      </c>
      <c r="E431" s="263">
        <v>3</v>
      </c>
      <c r="F431" s="254" t="s">
        <v>10</v>
      </c>
      <c r="G431" s="255"/>
    </row>
    <row r="432" s="246" customFormat="1" customHeight="1" spans="1:7">
      <c r="A432" s="260">
        <v>430</v>
      </c>
      <c r="B432" s="261">
        <v>9787558309946</v>
      </c>
      <c r="C432" s="262" t="s">
        <v>455</v>
      </c>
      <c r="D432" s="260" t="s">
        <v>48</v>
      </c>
      <c r="E432" s="263">
        <v>3</v>
      </c>
      <c r="F432" s="254" t="s">
        <v>10</v>
      </c>
      <c r="G432" s="255"/>
    </row>
    <row r="433" s="246" customFormat="1" customHeight="1" spans="1:7">
      <c r="A433" s="260">
        <v>431</v>
      </c>
      <c r="B433" s="261">
        <v>9787558309953</v>
      </c>
      <c r="C433" s="262" t="s">
        <v>456</v>
      </c>
      <c r="D433" s="260" t="s">
        <v>48</v>
      </c>
      <c r="E433" s="263">
        <v>3</v>
      </c>
      <c r="F433" s="254" t="s">
        <v>10</v>
      </c>
      <c r="G433" s="255"/>
    </row>
    <row r="434" s="246" customFormat="1" customHeight="1" spans="1:7">
      <c r="A434" s="260">
        <v>432</v>
      </c>
      <c r="B434" s="261">
        <v>9787558309977</v>
      </c>
      <c r="C434" s="262" t="s">
        <v>457</v>
      </c>
      <c r="D434" s="260" t="s">
        <v>48</v>
      </c>
      <c r="E434" s="263">
        <v>3</v>
      </c>
      <c r="F434" s="254" t="s">
        <v>10</v>
      </c>
      <c r="G434" s="255"/>
    </row>
    <row r="435" s="246" customFormat="1" customHeight="1" spans="1:7">
      <c r="A435" s="260">
        <v>433</v>
      </c>
      <c r="B435" s="261">
        <v>9787558309915</v>
      </c>
      <c r="C435" s="262" t="s">
        <v>458</v>
      </c>
      <c r="D435" s="260" t="s">
        <v>48</v>
      </c>
      <c r="E435" s="263">
        <v>3</v>
      </c>
      <c r="F435" s="254" t="s">
        <v>10</v>
      </c>
      <c r="G435" s="255"/>
    </row>
    <row r="436" s="246" customFormat="1" customHeight="1" spans="1:7">
      <c r="A436" s="260">
        <v>434</v>
      </c>
      <c r="B436" s="261">
        <v>9787558309939</v>
      </c>
      <c r="C436" s="262" t="s">
        <v>459</v>
      </c>
      <c r="D436" s="260" t="s">
        <v>48</v>
      </c>
      <c r="E436" s="263">
        <v>3</v>
      </c>
      <c r="F436" s="254" t="s">
        <v>10</v>
      </c>
      <c r="G436" s="255"/>
    </row>
    <row r="437" s="246" customFormat="1" customHeight="1" spans="1:7">
      <c r="A437" s="260">
        <v>435</v>
      </c>
      <c r="B437" s="261">
        <v>9787558310058</v>
      </c>
      <c r="C437" s="262" t="s">
        <v>460</v>
      </c>
      <c r="D437" s="260" t="s">
        <v>33</v>
      </c>
      <c r="E437" s="263">
        <v>3</v>
      </c>
      <c r="F437" s="254" t="s">
        <v>10</v>
      </c>
      <c r="G437" s="255"/>
    </row>
    <row r="438" s="246" customFormat="1" customHeight="1" spans="1:7">
      <c r="A438" s="260">
        <v>436</v>
      </c>
      <c r="B438" s="261">
        <v>9787558310041</v>
      </c>
      <c r="C438" s="262" t="s">
        <v>461</v>
      </c>
      <c r="D438" s="260" t="s">
        <v>33</v>
      </c>
      <c r="E438" s="263">
        <v>3</v>
      </c>
      <c r="F438" s="254" t="s">
        <v>10</v>
      </c>
      <c r="G438" s="255"/>
    </row>
    <row r="439" s="246" customFormat="1" customHeight="1" spans="1:7">
      <c r="A439" s="260">
        <v>437</v>
      </c>
      <c r="B439" s="261">
        <v>9787558310102</v>
      </c>
      <c r="C439" s="262" t="s">
        <v>462</v>
      </c>
      <c r="D439" s="260" t="s">
        <v>33</v>
      </c>
      <c r="E439" s="263">
        <v>3</v>
      </c>
      <c r="F439" s="254" t="s">
        <v>10</v>
      </c>
      <c r="G439" s="255"/>
    </row>
    <row r="440" s="246" customFormat="1" customHeight="1" spans="1:7">
      <c r="A440" s="260">
        <v>438</v>
      </c>
      <c r="B440" s="261">
        <v>9787544475624</v>
      </c>
      <c r="C440" s="262" t="s">
        <v>463</v>
      </c>
      <c r="D440" s="260" t="s">
        <v>48</v>
      </c>
      <c r="E440" s="263">
        <v>3</v>
      </c>
      <c r="F440" s="254" t="s">
        <v>10</v>
      </c>
      <c r="G440" s="255"/>
    </row>
    <row r="441" s="246" customFormat="1" customHeight="1" spans="1:7">
      <c r="A441" s="260">
        <v>439</v>
      </c>
      <c r="B441" s="261">
        <v>9787802437494</v>
      </c>
      <c r="C441" s="262" t="s">
        <v>464</v>
      </c>
      <c r="D441" s="260" t="s">
        <v>9</v>
      </c>
      <c r="E441" s="263">
        <v>3</v>
      </c>
      <c r="F441" s="254" t="s">
        <v>10</v>
      </c>
      <c r="G441" s="255"/>
    </row>
    <row r="442" s="246" customFormat="1" customHeight="1" spans="1:7">
      <c r="A442" s="260">
        <v>440</v>
      </c>
      <c r="B442" s="261">
        <v>9787565028762</v>
      </c>
      <c r="C442" s="262" t="s">
        <v>465</v>
      </c>
      <c r="D442" s="260" t="s">
        <v>21</v>
      </c>
      <c r="E442" s="263">
        <v>3</v>
      </c>
      <c r="F442" s="254" t="s">
        <v>10</v>
      </c>
      <c r="G442" s="255"/>
    </row>
    <row r="443" s="246" customFormat="1" customHeight="1" spans="1:7">
      <c r="A443" s="260">
        <v>441</v>
      </c>
      <c r="B443" s="261">
        <v>9787565028847</v>
      </c>
      <c r="C443" s="262" t="s">
        <v>466</v>
      </c>
      <c r="D443" s="260" t="s">
        <v>21</v>
      </c>
      <c r="E443" s="263">
        <v>3</v>
      </c>
      <c r="F443" s="254" t="s">
        <v>10</v>
      </c>
      <c r="G443" s="255"/>
    </row>
    <row r="444" s="246" customFormat="1" customHeight="1" spans="1:7">
      <c r="A444" s="260">
        <v>442</v>
      </c>
      <c r="B444" s="261">
        <v>9787565028908</v>
      </c>
      <c r="C444" s="262" t="s">
        <v>467</v>
      </c>
      <c r="D444" s="260" t="s">
        <v>21</v>
      </c>
      <c r="E444" s="263">
        <v>3</v>
      </c>
      <c r="F444" s="254" t="s">
        <v>10</v>
      </c>
      <c r="G444" s="255"/>
    </row>
    <row r="445" s="246" customFormat="1" customHeight="1" spans="1:7">
      <c r="A445" s="260">
        <v>443</v>
      </c>
      <c r="B445" s="261">
        <v>9787565028724</v>
      </c>
      <c r="C445" s="262" t="s">
        <v>468</v>
      </c>
      <c r="D445" s="260" t="s">
        <v>21</v>
      </c>
      <c r="E445" s="263">
        <v>3</v>
      </c>
      <c r="F445" s="254" t="s">
        <v>10</v>
      </c>
      <c r="G445" s="255"/>
    </row>
    <row r="446" s="246" customFormat="1" customHeight="1" spans="1:7">
      <c r="A446" s="260">
        <v>444</v>
      </c>
      <c r="B446" s="261">
        <v>9787565028823</v>
      </c>
      <c r="C446" s="262" t="s">
        <v>469</v>
      </c>
      <c r="D446" s="260" t="s">
        <v>21</v>
      </c>
      <c r="E446" s="263">
        <v>3</v>
      </c>
      <c r="F446" s="254" t="s">
        <v>10</v>
      </c>
      <c r="G446" s="255"/>
    </row>
    <row r="447" s="246" customFormat="1" customHeight="1" spans="1:7">
      <c r="A447" s="260">
        <v>445</v>
      </c>
      <c r="B447" s="261">
        <v>9787565028830</v>
      </c>
      <c r="C447" s="262" t="s">
        <v>470</v>
      </c>
      <c r="D447" s="260" t="s">
        <v>21</v>
      </c>
      <c r="E447" s="263">
        <v>3</v>
      </c>
      <c r="F447" s="254" t="s">
        <v>10</v>
      </c>
      <c r="G447" s="255"/>
    </row>
    <row r="448" s="246" customFormat="1" customHeight="1" spans="1:7">
      <c r="A448" s="260">
        <v>446</v>
      </c>
      <c r="B448" s="261">
        <v>9787565028885</v>
      </c>
      <c r="C448" s="262" t="s">
        <v>471</v>
      </c>
      <c r="D448" s="260" t="s">
        <v>21</v>
      </c>
      <c r="E448" s="263">
        <v>3</v>
      </c>
      <c r="F448" s="254" t="s">
        <v>10</v>
      </c>
      <c r="G448" s="255"/>
    </row>
    <row r="449" s="246" customFormat="1" customHeight="1" spans="1:7">
      <c r="A449" s="260">
        <v>447</v>
      </c>
      <c r="B449" s="261">
        <v>9787565028854</v>
      </c>
      <c r="C449" s="262" t="s">
        <v>472</v>
      </c>
      <c r="D449" s="260" t="s">
        <v>21</v>
      </c>
      <c r="E449" s="263">
        <v>3</v>
      </c>
      <c r="F449" s="254" t="s">
        <v>10</v>
      </c>
      <c r="G449" s="255"/>
    </row>
    <row r="450" s="246" customFormat="1" customHeight="1" spans="1:7">
      <c r="A450" s="260">
        <v>448</v>
      </c>
      <c r="B450" s="261">
        <v>9787565028779</v>
      </c>
      <c r="C450" s="262" t="s">
        <v>473</v>
      </c>
      <c r="D450" s="260" t="s">
        <v>21</v>
      </c>
      <c r="E450" s="263">
        <v>3</v>
      </c>
      <c r="F450" s="254" t="s">
        <v>10</v>
      </c>
      <c r="G450" s="255"/>
    </row>
    <row r="451" s="246" customFormat="1" customHeight="1" spans="1:7">
      <c r="A451" s="260">
        <v>449</v>
      </c>
      <c r="B451" s="261">
        <v>9787565028793</v>
      </c>
      <c r="C451" s="262" t="s">
        <v>474</v>
      </c>
      <c r="D451" s="260" t="s">
        <v>21</v>
      </c>
      <c r="E451" s="263">
        <v>3</v>
      </c>
      <c r="F451" s="254" t="s">
        <v>10</v>
      </c>
      <c r="G451" s="255"/>
    </row>
    <row r="452" s="246" customFormat="1" customHeight="1" spans="1:7">
      <c r="A452" s="260">
        <v>450</v>
      </c>
      <c r="B452" s="261">
        <v>9787565028878</v>
      </c>
      <c r="C452" s="262" t="s">
        <v>475</v>
      </c>
      <c r="D452" s="260" t="s">
        <v>21</v>
      </c>
      <c r="E452" s="263">
        <v>3</v>
      </c>
      <c r="F452" s="254" t="s">
        <v>10</v>
      </c>
      <c r="G452" s="255"/>
    </row>
    <row r="453" s="246" customFormat="1" customHeight="1" spans="1:7">
      <c r="A453" s="260">
        <v>451</v>
      </c>
      <c r="B453" s="261">
        <v>9787565028748</v>
      </c>
      <c r="C453" s="262" t="s">
        <v>476</v>
      </c>
      <c r="D453" s="260" t="s">
        <v>21</v>
      </c>
      <c r="E453" s="263">
        <v>3</v>
      </c>
      <c r="F453" s="254" t="s">
        <v>10</v>
      </c>
      <c r="G453" s="255"/>
    </row>
    <row r="454" s="246" customFormat="1" customHeight="1" spans="1:7">
      <c r="A454" s="260">
        <v>452</v>
      </c>
      <c r="B454" s="261">
        <v>9787565028892</v>
      </c>
      <c r="C454" s="262" t="s">
        <v>477</v>
      </c>
      <c r="D454" s="260" t="s">
        <v>21</v>
      </c>
      <c r="E454" s="263">
        <v>3</v>
      </c>
      <c r="F454" s="254" t="s">
        <v>10</v>
      </c>
      <c r="G454" s="255"/>
    </row>
    <row r="455" s="246" customFormat="1" customHeight="1" spans="1:7">
      <c r="A455" s="260">
        <v>453</v>
      </c>
      <c r="B455" s="261">
        <v>9787806735770</v>
      </c>
      <c r="C455" s="262" t="s">
        <v>478</v>
      </c>
      <c r="D455" s="260" t="s">
        <v>21</v>
      </c>
      <c r="E455" s="263">
        <v>3</v>
      </c>
      <c r="F455" s="254" t="s">
        <v>10</v>
      </c>
      <c r="G455" s="255"/>
    </row>
    <row r="456" s="246" customFormat="1" customHeight="1" spans="1:7">
      <c r="A456" s="260">
        <v>454</v>
      </c>
      <c r="B456" s="261">
        <v>9787551113984</v>
      </c>
      <c r="C456" s="262" t="s">
        <v>479</v>
      </c>
      <c r="D456" s="260" t="s">
        <v>9</v>
      </c>
      <c r="E456" s="263">
        <v>3</v>
      </c>
      <c r="F456" s="254" t="s">
        <v>10</v>
      </c>
      <c r="G456" s="255"/>
    </row>
    <row r="457" s="246" customFormat="1" customHeight="1" spans="1:7">
      <c r="A457" s="260">
        <v>455</v>
      </c>
      <c r="B457" s="261">
        <v>9787551113779</v>
      </c>
      <c r="C457" s="262" t="s">
        <v>480</v>
      </c>
      <c r="D457" s="260" t="s">
        <v>9</v>
      </c>
      <c r="E457" s="263">
        <v>3</v>
      </c>
      <c r="F457" s="254" t="s">
        <v>10</v>
      </c>
      <c r="G457" s="255"/>
    </row>
    <row r="458" s="246" customFormat="1" customHeight="1" spans="1:7">
      <c r="A458" s="260">
        <v>456</v>
      </c>
      <c r="B458" s="261">
        <v>9787551115223</v>
      </c>
      <c r="C458" s="262" t="s">
        <v>481</v>
      </c>
      <c r="D458" s="260" t="s">
        <v>9</v>
      </c>
      <c r="E458" s="263">
        <v>3</v>
      </c>
      <c r="F458" s="254" t="s">
        <v>10</v>
      </c>
      <c r="G458" s="255"/>
    </row>
    <row r="459" s="246" customFormat="1" customHeight="1" spans="1:7">
      <c r="A459" s="260">
        <v>457</v>
      </c>
      <c r="B459" s="261">
        <v>9787551115216</v>
      </c>
      <c r="C459" s="262" t="s">
        <v>482</v>
      </c>
      <c r="D459" s="260" t="s">
        <v>9</v>
      </c>
      <c r="E459" s="263">
        <v>3</v>
      </c>
      <c r="F459" s="254" t="s">
        <v>10</v>
      </c>
      <c r="G459" s="255"/>
    </row>
    <row r="460" s="246" customFormat="1" customHeight="1" spans="1:7">
      <c r="A460" s="260">
        <v>458</v>
      </c>
      <c r="B460" s="261">
        <v>9787551113922</v>
      </c>
      <c r="C460" s="262" t="s">
        <v>483</v>
      </c>
      <c r="D460" s="260" t="s">
        <v>9</v>
      </c>
      <c r="E460" s="263">
        <v>3</v>
      </c>
      <c r="F460" s="254" t="s">
        <v>10</v>
      </c>
      <c r="G460" s="255"/>
    </row>
    <row r="461" s="246" customFormat="1" customHeight="1" spans="1:7">
      <c r="A461" s="260">
        <v>459</v>
      </c>
      <c r="B461" s="261">
        <v>9787551113939</v>
      </c>
      <c r="C461" s="262" t="s">
        <v>484</v>
      </c>
      <c r="D461" s="260" t="s">
        <v>9</v>
      </c>
      <c r="E461" s="263">
        <v>3</v>
      </c>
      <c r="F461" s="254" t="s">
        <v>10</v>
      </c>
      <c r="G461" s="255"/>
    </row>
    <row r="462" s="246" customFormat="1" customHeight="1" spans="1:7">
      <c r="A462" s="260">
        <v>460</v>
      </c>
      <c r="B462" s="261">
        <v>9787551113915</v>
      </c>
      <c r="C462" s="262" t="s">
        <v>485</v>
      </c>
      <c r="D462" s="260" t="s">
        <v>9</v>
      </c>
      <c r="E462" s="263">
        <v>3</v>
      </c>
      <c r="F462" s="254" t="s">
        <v>10</v>
      </c>
      <c r="G462" s="255"/>
    </row>
    <row r="463" s="246" customFormat="1" customHeight="1" spans="1:7">
      <c r="A463" s="260">
        <v>461</v>
      </c>
      <c r="B463" s="261">
        <v>9787551113977</v>
      </c>
      <c r="C463" s="262" t="s">
        <v>486</v>
      </c>
      <c r="D463" s="260" t="s">
        <v>9</v>
      </c>
      <c r="E463" s="263">
        <v>3</v>
      </c>
      <c r="F463" s="254" t="s">
        <v>10</v>
      </c>
      <c r="G463" s="255"/>
    </row>
    <row r="464" s="246" customFormat="1" customHeight="1" spans="1:7">
      <c r="A464" s="260">
        <v>462</v>
      </c>
      <c r="B464" s="261">
        <v>9787551107556</v>
      </c>
      <c r="C464" s="262" t="s">
        <v>487</v>
      </c>
      <c r="D464" s="260" t="s">
        <v>9</v>
      </c>
      <c r="E464" s="263">
        <v>3</v>
      </c>
      <c r="F464" s="254" t="s">
        <v>10</v>
      </c>
      <c r="G464" s="255"/>
    </row>
    <row r="465" s="246" customFormat="1" customHeight="1" spans="1:7">
      <c r="A465" s="260">
        <v>463</v>
      </c>
      <c r="B465" s="261">
        <v>9787558179259</v>
      </c>
      <c r="C465" s="262" t="s">
        <v>488</v>
      </c>
      <c r="D465" s="260" t="s">
        <v>48</v>
      </c>
      <c r="E465" s="263">
        <v>3</v>
      </c>
      <c r="F465" s="254" t="s">
        <v>10</v>
      </c>
      <c r="G465" s="255"/>
    </row>
    <row r="466" s="246" customFormat="1" customHeight="1" spans="1:7">
      <c r="A466" s="260">
        <v>464</v>
      </c>
      <c r="B466" s="261">
        <v>9787558550188</v>
      </c>
      <c r="C466" s="262" t="s">
        <v>489</v>
      </c>
      <c r="D466" s="260" t="s">
        <v>48</v>
      </c>
      <c r="E466" s="263">
        <v>3</v>
      </c>
      <c r="F466" s="254" t="s">
        <v>10</v>
      </c>
      <c r="G466" s="255"/>
    </row>
    <row r="467" s="246" customFormat="1" customHeight="1" spans="1:7">
      <c r="A467" s="260">
        <v>465</v>
      </c>
      <c r="B467" s="261">
        <v>9787558550164</v>
      </c>
      <c r="C467" s="262" t="s">
        <v>490</v>
      </c>
      <c r="D467" s="260" t="s">
        <v>48</v>
      </c>
      <c r="E467" s="263">
        <v>3</v>
      </c>
      <c r="F467" s="254" t="s">
        <v>10</v>
      </c>
      <c r="G467" s="255"/>
    </row>
    <row r="468" s="246" customFormat="1" customHeight="1" spans="1:7">
      <c r="A468" s="260">
        <v>466</v>
      </c>
      <c r="B468" s="261">
        <v>9787500096665</v>
      </c>
      <c r="C468" s="262" t="s">
        <v>491</v>
      </c>
      <c r="D468" s="260" t="s">
        <v>9</v>
      </c>
      <c r="E468" s="263">
        <v>3</v>
      </c>
      <c r="F468" s="254" t="s">
        <v>10</v>
      </c>
      <c r="G468" s="255"/>
    </row>
    <row r="469" s="246" customFormat="1" customHeight="1" spans="1:7">
      <c r="A469" s="260">
        <v>467</v>
      </c>
      <c r="B469" s="261">
        <v>9787500096566</v>
      </c>
      <c r="C469" s="262" t="s">
        <v>492</v>
      </c>
      <c r="D469" s="260" t="s">
        <v>9</v>
      </c>
      <c r="E469" s="263">
        <v>3</v>
      </c>
      <c r="F469" s="254" t="s">
        <v>10</v>
      </c>
      <c r="G469" s="255"/>
    </row>
    <row r="470" s="246" customFormat="1" customHeight="1" spans="1:7">
      <c r="A470" s="260">
        <v>468</v>
      </c>
      <c r="B470" s="261">
        <v>9787547057964</v>
      </c>
      <c r="C470" s="262" t="s">
        <v>493</v>
      </c>
      <c r="D470" s="260" t="s">
        <v>21</v>
      </c>
      <c r="E470" s="263">
        <v>3</v>
      </c>
      <c r="F470" s="254" t="s">
        <v>10</v>
      </c>
      <c r="G470" s="255"/>
    </row>
    <row r="471" s="246" customFormat="1" customHeight="1" spans="1:7">
      <c r="A471" s="260">
        <v>469</v>
      </c>
      <c r="B471" s="261">
        <v>9787500096474</v>
      </c>
      <c r="C471" s="262" t="s">
        <v>494</v>
      </c>
      <c r="D471" s="260" t="s">
        <v>9</v>
      </c>
      <c r="E471" s="263">
        <v>3</v>
      </c>
      <c r="F471" s="254" t="s">
        <v>10</v>
      </c>
      <c r="G471" s="255"/>
    </row>
    <row r="472" s="246" customFormat="1" customHeight="1" spans="1:7">
      <c r="A472" s="260">
        <v>470</v>
      </c>
      <c r="B472" s="261">
        <v>9787500096740</v>
      </c>
      <c r="C472" s="262" t="s">
        <v>495</v>
      </c>
      <c r="D472" s="260" t="s">
        <v>9</v>
      </c>
      <c r="E472" s="263">
        <v>3</v>
      </c>
      <c r="F472" s="254" t="s">
        <v>10</v>
      </c>
      <c r="G472" s="255"/>
    </row>
    <row r="473" s="246" customFormat="1" customHeight="1" spans="1:7">
      <c r="A473" s="260">
        <v>471</v>
      </c>
      <c r="B473" s="261">
        <v>9787500096450</v>
      </c>
      <c r="C473" s="262" t="s">
        <v>496</v>
      </c>
      <c r="D473" s="260" t="s">
        <v>9</v>
      </c>
      <c r="E473" s="263">
        <v>3</v>
      </c>
      <c r="F473" s="254" t="s">
        <v>10</v>
      </c>
      <c r="G473" s="255"/>
    </row>
    <row r="474" s="246" customFormat="1" customHeight="1" spans="1:7">
      <c r="A474" s="260">
        <v>472</v>
      </c>
      <c r="B474" s="261">
        <v>9787500096467</v>
      </c>
      <c r="C474" s="262" t="s">
        <v>497</v>
      </c>
      <c r="D474" s="260" t="s">
        <v>9</v>
      </c>
      <c r="E474" s="263">
        <v>3</v>
      </c>
      <c r="F474" s="254" t="s">
        <v>10</v>
      </c>
      <c r="G474" s="255"/>
    </row>
    <row r="475" s="246" customFormat="1" customHeight="1" spans="1:7">
      <c r="A475" s="260">
        <v>473</v>
      </c>
      <c r="B475" s="261">
        <v>9787500096603</v>
      </c>
      <c r="C475" s="262" t="s">
        <v>498</v>
      </c>
      <c r="D475" s="260" t="s">
        <v>9</v>
      </c>
      <c r="E475" s="263">
        <v>3</v>
      </c>
      <c r="F475" s="254" t="s">
        <v>10</v>
      </c>
      <c r="G475" s="255"/>
    </row>
    <row r="476" s="246" customFormat="1" customHeight="1" spans="1:7">
      <c r="A476" s="260">
        <v>474</v>
      </c>
      <c r="B476" s="261">
        <v>9787500096726</v>
      </c>
      <c r="C476" s="262" t="s">
        <v>499</v>
      </c>
      <c r="D476" s="260" t="s">
        <v>9</v>
      </c>
      <c r="E476" s="263">
        <v>3</v>
      </c>
      <c r="F476" s="254" t="s">
        <v>10</v>
      </c>
      <c r="G476" s="255"/>
    </row>
    <row r="477" s="246" customFormat="1" customHeight="1" spans="1:7">
      <c r="A477" s="260">
        <v>475</v>
      </c>
      <c r="B477" s="261">
        <v>9787500096580</v>
      </c>
      <c r="C477" s="262" t="s">
        <v>500</v>
      </c>
      <c r="D477" s="260" t="s">
        <v>9</v>
      </c>
      <c r="E477" s="263">
        <v>3</v>
      </c>
      <c r="F477" s="254" t="s">
        <v>10</v>
      </c>
      <c r="G477" s="255"/>
    </row>
    <row r="478" s="246" customFormat="1" customHeight="1" spans="1:7">
      <c r="A478" s="260">
        <v>476</v>
      </c>
      <c r="B478" s="261">
        <v>9787500096610</v>
      </c>
      <c r="C478" s="262" t="s">
        <v>501</v>
      </c>
      <c r="D478" s="260" t="s">
        <v>9</v>
      </c>
      <c r="E478" s="263">
        <v>3</v>
      </c>
      <c r="F478" s="254" t="s">
        <v>10</v>
      </c>
      <c r="G478" s="255"/>
    </row>
    <row r="479" s="246" customFormat="1" customHeight="1" spans="1:7">
      <c r="A479" s="260">
        <v>477</v>
      </c>
      <c r="B479" s="261">
        <v>9787500096481</v>
      </c>
      <c r="C479" s="262" t="s">
        <v>502</v>
      </c>
      <c r="D479" s="260" t="s">
        <v>9</v>
      </c>
      <c r="E479" s="263">
        <v>3</v>
      </c>
      <c r="F479" s="254" t="s">
        <v>10</v>
      </c>
      <c r="G479" s="255"/>
    </row>
    <row r="480" s="246" customFormat="1" customHeight="1" spans="1:7">
      <c r="A480" s="260">
        <v>478</v>
      </c>
      <c r="B480" s="261">
        <v>9787500096436</v>
      </c>
      <c r="C480" s="262" t="s">
        <v>503</v>
      </c>
      <c r="D480" s="260" t="s">
        <v>9</v>
      </c>
      <c r="E480" s="263">
        <v>3</v>
      </c>
      <c r="F480" s="254" t="s">
        <v>10</v>
      </c>
      <c r="G480" s="255"/>
    </row>
    <row r="481" s="246" customFormat="1" customHeight="1" spans="1:7">
      <c r="A481" s="260">
        <v>479</v>
      </c>
      <c r="B481" s="261">
        <v>9787500096634</v>
      </c>
      <c r="C481" s="262" t="s">
        <v>504</v>
      </c>
      <c r="D481" s="260" t="s">
        <v>9</v>
      </c>
      <c r="E481" s="263">
        <v>3</v>
      </c>
      <c r="F481" s="254" t="s">
        <v>10</v>
      </c>
      <c r="G481" s="255"/>
    </row>
    <row r="482" s="246" customFormat="1" customHeight="1" spans="1:7">
      <c r="A482" s="260">
        <v>480</v>
      </c>
      <c r="B482" s="261">
        <v>9787500096696</v>
      </c>
      <c r="C482" s="262" t="s">
        <v>505</v>
      </c>
      <c r="D482" s="260" t="s">
        <v>9</v>
      </c>
      <c r="E482" s="263">
        <v>3</v>
      </c>
      <c r="F482" s="254" t="s">
        <v>10</v>
      </c>
      <c r="G482" s="255"/>
    </row>
    <row r="483" s="246" customFormat="1" customHeight="1" spans="1:7">
      <c r="A483" s="260">
        <v>481</v>
      </c>
      <c r="B483" s="261">
        <v>9787500096702</v>
      </c>
      <c r="C483" s="262" t="s">
        <v>506</v>
      </c>
      <c r="D483" s="260" t="s">
        <v>9</v>
      </c>
      <c r="E483" s="263">
        <v>3</v>
      </c>
      <c r="F483" s="254" t="s">
        <v>10</v>
      </c>
      <c r="G483" s="255"/>
    </row>
    <row r="484" s="246" customFormat="1" customHeight="1" spans="1:7">
      <c r="A484" s="260">
        <v>482</v>
      </c>
      <c r="B484" s="261">
        <v>9787500096627</v>
      </c>
      <c r="C484" s="262" t="s">
        <v>507</v>
      </c>
      <c r="D484" s="260" t="s">
        <v>9</v>
      </c>
      <c r="E484" s="263">
        <v>3</v>
      </c>
      <c r="F484" s="254" t="s">
        <v>10</v>
      </c>
      <c r="G484" s="255"/>
    </row>
    <row r="485" s="246" customFormat="1" customHeight="1" spans="1:7">
      <c r="A485" s="260">
        <v>483</v>
      </c>
      <c r="B485" s="261">
        <v>9787558527517</v>
      </c>
      <c r="C485" s="262" t="s">
        <v>508</v>
      </c>
      <c r="D485" s="260" t="s">
        <v>9</v>
      </c>
      <c r="E485" s="263">
        <v>3</v>
      </c>
      <c r="F485" s="254" t="s">
        <v>10</v>
      </c>
      <c r="G485" s="255"/>
    </row>
    <row r="486" s="246" customFormat="1" customHeight="1" spans="1:7">
      <c r="A486" s="260">
        <v>484</v>
      </c>
      <c r="B486" s="261">
        <v>9787510005862</v>
      </c>
      <c r="C486" s="262" t="s">
        <v>509</v>
      </c>
      <c r="D486" s="260" t="s">
        <v>9</v>
      </c>
      <c r="E486" s="263">
        <v>3</v>
      </c>
      <c r="F486" s="254" t="s">
        <v>10</v>
      </c>
      <c r="G486" s="255"/>
    </row>
    <row r="487" s="246" customFormat="1" customHeight="1" spans="1:7">
      <c r="A487" s="260">
        <v>485</v>
      </c>
      <c r="B487" s="261">
        <v>9787510026119</v>
      </c>
      <c r="C487" s="262" t="s">
        <v>510</v>
      </c>
      <c r="D487" s="260" t="s">
        <v>23</v>
      </c>
      <c r="E487" s="263">
        <v>3</v>
      </c>
      <c r="F487" s="254" t="s">
        <v>10</v>
      </c>
      <c r="G487" s="255"/>
    </row>
    <row r="488" s="246" customFormat="1" customHeight="1" spans="1:7">
      <c r="A488" s="260">
        <v>486</v>
      </c>
      <c r="B488" s="261">
        <v>9787510005800</v>
      </c>
      <c r="C488" s="262" t="s">
        <v>511</v>
      </c>
      <c r="D488" s="260" t="s">
        <v>23</v>
      </c>
      <c r="E488" s="263">
        <v>3</v>
      </c>
      <c r="F488" s="254" t="s">
        <v>10</v>
      </c>
      <c r="G488" s="255"/>
    </row>
    <row r="489" s="246" customFormat="1" customHeight="1" spans="1:7">
      <c r="A489" s="260">
        <v>487</v>
      </c>
      <c r="B489" s="261">
        <v>9787510026935</v>
      </c>
      <c r="C489" s="262" t="s">
        <v>512</v>
      </c>
      <c r="D489" s="260" t="s">
        <v>23</v>
      </c>
      <c r="E489" s="263">
        <v>3</v>
      </c>
      <c r="F489" s="254" t="s">
        <v>10</v>
      </c>
      <c r="G489" s="255"/>
    </row>
    <row r="490" s="246" customFormat="1" customHeight="1" spans="1:7">
      <c r="A490" s="260">
        <v>488</v>
      </c>
      <c r="B490" s="261">
        <v>9787510005787</v>
      </c>
      <c r="C490" s="262" t="s">
        <v>513</v>
      </c>
      <c r="D490" s="260" t="s">
        <v>23</v>
      </c>
      <c r="E490" s="263">
        <v>3</v>
      </c>
      <c r="F490" s="254" t="s">
        <v>10</v>
      </c>
      <c r="G490" s="255"/>
    </row>
    <row r="491" s="246" customFormat="1" customHeight="1" spans="1:7">
      <c r="A491" s="260">
        <v>489</v>
      </c>
      <c r="B491" s="261">
        <v>9787547029558</v>
      </c>
      <c r="C491" s="262" t="s">
        <v>514</v>
      </c>
      <c r="D491" s="260" t="s">
        <v>21</v>
      </c>
      <c r="E491" s="263">
        <v>3</v>
      </c>
      <c r="F491" s="254" t="s">
        <v>10</v>
      </c>
      <c r="G491" s="255"/>
    </row>
    <row r="492" s="246" customFormat="1" customHeight="1" spans="1:7">
      <c r="A492" s="260">
        <v>490</v>
      </c>
      <c r="B492" s="261">
        <v>9787547029541</v>
      </c>
      <c r="C492" s="262" t="s">
        <v>515</v>
      </c>
      <c r="D492" s="260" t="s">
        <v>21</v>
      </c>
      <c r="E492" s="263">
        <v>3</v>
      </c>
      <c r="F492" s="254" t="s">
        <v>10</v>
      </c>
      <c r="G492" s="255"/>
    </row>
    <row r="493" s="246" customFormat="1" customHeight="1" spans="1:7">
      <c r="A493" s="260">
        <v>491</v>
      </c>
      <c r="B493" s="261">
        <v>9787547029510</v>
      </c>
      <c r="C493" s="262" t="s">
        <v>516</v>
      </c>
      <c r="D493" s="260" t="s">
        <v>21</v>
      </c>
      <c r="E493" s="263">
        <v>3</v>
      </c>
      <c r="F493" s="254" t="s">
        <v>10</v>
      </c>
      <c r="G493" s="255"/>
    </row>
    <row r="494" s="246" customFormat="1" customHeight="1" spans="1:7">
      <c r="A494" s="260">
        <v>492</v>
      </c>
      <c r="B494" s="261">
        <v>9787547029534</v>
      </c>
      <c r="C494" s="262" t="s">
        <v>517</v>
      </c>
      <c r="D494" s="260" t="s">
        <v>21</v>
      </c>
      <c r="E494" s="263">
        <v>3</v>
      </c>
      <c r="F494" s="254" t="s">
        <v>10</v>
      </c>
      <c r="G494" s="255"/>
    </row>
    <row r="495" s="246" customFormat="1" customHeight="1" spans="1:7">
      <c r="A495" s="260">
        <v>493</v>
      </c>
      <c r="B495" s="261">
        <v>9787547029503</v>
      </c>
      <c r="C495" s="262" t="s">
        <v>518</v>
      </c>
      <c r="D495" s="260" t="s">
        <v>21</v>
      </c>
      <c r="E495" s="263">
        <v>3</v>
      </c>
      <c r="F495" s="254" t="s">
        <v>10</v>
      </c>
      <c r="G495" s="255"/>
    </row>
    <row r="496" s="246" customFormat="1" customHeight="1" spans="1:7">
      <c r="A496" s="260">
        <v>494</v>
      </c>
      <c r="B496" s="261">
        <v>9787547029527</v>
      </c>
      <c r="C496" s="262" t="s">
        <v>519</v>
      </c>
      <c r="D496" s="260" t="s">
        <v>21</v>
      </c>
      <c r="E496" s="263">
        <v>3</v>
      </c>
      <c r="F496" s="254" t="s">
        <v>10</v>
      </c>
      <c r="G496" s="255"/>
    </row>
    <row r="497" s="246" customFormat="1" customHeight="1" spans="1:7">
      <c r="A497" s="260">
        <v>495</v>
      </c>
      <c r="B497" s="261">
        <v>9787547025833</v>
      </c>
      <c r="C497" s="262" t="s">
        <v>520</v>
      </c>
      <c r="D497" s="260" t="s">
        <v>14</v>
      </c>
      <c r="E497" s="263">
        <v>3</v>
      </c>
      <c r="F497" s="254" t="s">
        <v>10</v>
      </c>
      <c r="G497" s="255"/>
    </row>
    <row r="498" s="246" customFormat="1" customHeight="1" spans="1:7">
      <c r="A498" s="260">
        <v>496</v>
      </c>
      <c r="B498" s="261">
        <v>9787547025925</v>
      </c>
      <c r="C498" s="262" t="s">
        <v>521</v>
      </c>
      <c r="D498" s="260" t="s">
        <v>14</v>
      </c>
      <c r="E498" s="263">
        <v>3</v>
      </c>
      <c r="F498" s="254" t="s">
        <v>10</v>
      </c>
      <c r="G498" s="255"/>
    </row>
    <row r="499" s="246" customFormat="1" customHeight="1" spans="1:7">
      <c r="A499" s="260">
        <v>497</v>
      </c>
      <c r="B499" s="261">
        <v>9787547025871</v>
      </c>
      <c r="C499" s="262" t="s">
        <v>522</v>
      </c>
      <c r="D499" s="260" t="s">
        <v>14</v>
      </c>
      <c r="E499" s="263">
        <v>3</v>
      </c>
      <c r="F499" s="254" t="s">
        <v>10</v>
      </c>
      <c r="G499" s="255"/>
    </row>
    <row r="500" s="246" customFormat="1" customHeight="1" spans="1:7">
      <c r="A500" s="260">
        <v>498</v>
      </c>
      <c r="B500" s="261">
        <v>9787547025918</v>
      </c>
      <c r="C500" s="262" t="s">
        <v>523</v>
      </c>
      <c r="D500" s="260" t="s">
        <v>14</v>
      </c>
      <c r="E500" s="263">
        <v>3</v>
      </c>
      <c r="F500" s="254" t="s">
        <v>10</v>
      </c>
      <c r="G500" s="255"/>
    </row>
    <row r="501" s="246" customFormat="1" customHeight="1" spans="1:7">
      <c r="A501" s="260">
        <v>499</v>
      </c>
      <c r="B501" s="261">
        <v>9787547025901</v>
      </c>
      <c r="C501" s="262" t="s">
        <v>524</v>
      </c>
      <c r="D501" s="260" t="s">
        <v>14</v>
      </c>
      <c r="E501" s="263">
        <v>3</v>
      </c>
      <c r="F501" s="254" t="s">
        <v>10</v>
      </c>
      <c r="G501" s="255"/>
    </row>
    <row r="502" s="246" customFormat="1" customHeight="1" spans="1:7">
      <c r="A502" s="260">
        <v>500</v>
      </c>
      <c r="B502" s="261">
        <v>9787547025864</v>
      </c>
      <c r="C502" s="262" t="s">
        <v>525</v>
      </c>
      <c r="D502" s="260" t="s">
        <v>14</v>
      </c>
      <c r="E502" s="263">
        <v>3</v>
      </c>
      <c r="F502" s="254" t="s">
        <v>10</v>
      </c>
      <c r="G502" s="255"/>
    </row>
    <row r="503" s="246" customFormat="1" customHeight="1" spans="1:7">
      <c r="A503" s="260">
        <v>501</v>
      </c>
      <c r="B503" s="261">
        <v>9787547025840</v>
      </c>
      <c r="C503" s="262" t="s">
        <v>526</v>
      </c>
      <c r="D503" s="260" t="s">
        <v>14</v>
      </c>
      <c r="E503" s="263">
        <v>3</v>
      </c>
      <c r="F503" s="254" t="s">
        <v>10</v>
      </c>
      <c r="G503" s="255"/>
    </row>
    <row r="504" s="246" customFormat="1" customHeight="1" spans="1:7">
      <c r="A504" s="260">
        <v>502</v>
      </c>
      <c r="B504" s="261">
        <v>9787510800252</v>
      </c>
      <c r="C504" s="262" t="s">
        <v>527</v>
      </c>
      <c r="D504" s="260" t="s">
        <v>61</v>
      </c>
      <c r="E504" s="263">
        <v>3</v>
      </c>
      <c r="F504" s="254" t="s">
        <v>10</v>
      </c>
      <c r="G504" s="255"/>
    </row>
    <row r="505" s="246" customFormat="1" customHeight="1" spans="1:7">
      <c r="A505" s="260">
        <v>503</v>
      </c>
      <c r="B505" s="261">
        <v>9787510800245</v>
      </c>
      <c r="C505" s="262" t="s">
        <v>528</v>
      </c>
      <c r="D505" s="260" t="s">
        <v>9</v>
      </c>
      <c r="E505" s="263">
        <v>3</v>
      </c>
      <c r="F505" s="254" t="s">
        <v>10</v>
      </c>
      <c r="G505" s="255"/>
    </row>
    <row r="506" s="246" customFormat="1" customHeight="1" spans="1:7">
      <c r="A506" s="260">
        <v>504</v>
      </c>
      <c r="B506" s="261">
        <v>9787510802041</v>
      </c>
      <c r="C506" s="262" t="s">
        <v>529</v>
      </c>
      <c r="D506" s="260" t="s">
        <v>9</v>
      </c>
      <c r="E506" s="263">
        <v>3</v>
      </c>
      <c r="F506" s="254" t="s">
        <v>10</v>
      </c>
      <c r="G506" s="255"/>
    </row>
    <row r="507" s="246" customFormat="1" customHeight="1" spans="1:7">
      <c r="A507" s="260">
        <v>505</v>
      </c>
      <c r="B507" s="261">
        <v>9787510802027</v>
      </c>
      <c r="C507" s="262" t="s">
        <v>530</v>
      </c>
      <c r="D507" s="260" t="s">
        <v>9</v>
      </c>
      <c r="E507" s="263">
        <v>3</v>
      </c>
      <c r="F507" s="254" t="s">
        <v>10</v>
      </c>
      <c r="G507" s="255"/>
    </row>
    <row r="508" s="246" customFormat="1" customHeight="1" spans="1:7">
      <c r="A508" s="260">
        <v>506</v>
      </c>
      <c r="B508" s="261">
        <v>9787510802034</v>
      </c>
      <c r="C508" s="262" t="s">
        <v>531</v>
      </c>
      <c r="D508" s="260" t="s">
        <v>9</v>
      </c>
      <c r="E508" s="263">
        <v>3</v>
      </c>
      <c r="F508" s="254" t="s">
        <v>10</v>
      </c>
      <c r="G508" s="255"/>
    </row>
    <row r="509" s="246" customFormat="1" customHeight="1" spans="1:7">
      <c r="A509" s="260">
        <v>507</v>
      </c>
      <c r="B509" s="261">
        <v>9787510802003</v>
      </c>
      <c r="C509" s="262" t="s">
        <v>532</v>
      </c>
      <c r="D509" s="260" t="s">
        <v>9</v>
      </c>
      <c r="E509" s="263">
        <v>3</v>
      </c>
      <c r="F509" s="254" t="s">
        <v>10</v>
      </c>
      <c r="G509" s="255"/>
    </row>
    <row r="510" s="246" customFormat="1" customHeight="1" spans="1:7">
      <c r="A510" s="260">
        <v>508</v>
      </c>
      <c r="B510" s="261">
        <v>9787510802010</v>
      </c>
      <c r="C510" s="262" t="s">
        <v>533</v>
      </c>
      <c r="D510" s="260" t="s">
        <v>9</v>
      </c>
      <c r="E510" s="263">
        <v>3</v>
      </c>
      <c r="F510" s="254" t="s">
        <v>10</v>
      </c>
      <c r="G510" s="255"/>
    </row>
    <row r="511" s="246" customFormat="1" customHeight="1" spans="1:7">
      <c r="A511" s="260">
        <v>509</v>
      </c>
      <c r="B511" s="261">
        <v>9787510801990</v>
      </c>
      <c r="C511" s="262" t="s">
        <v>534</v>
      </c>
      <c r="D511" s="260" t="s">
        <v>9</v>
      </c>
      <c r="E511" s="263">
        <v>3</v>
      </c>
      <c r="F511" s="254" t="s">
        <v>10</v>
      </c>
      <c r="G511" s="255"/>
    </row>
    <row r="512" s="246" customFormat="1" customHeight="1" spans="1:7">
      <c r="A512" s="260">
        <v>510</v>
      </c>
      <c r="B512" s="261">
        <v>9787568071451</v>
      </c>
      <c r="C512" s="262" t="s">
        <v>535</v>
      </c>
      <c r="D512" s="260" t="s">
        <v>33</v>
      </c>
      <c r="E512" s="263">
        <v>3</v>
      </c>
      <c r="F512" s="254" t="s">
        <v>10</v>
      </c>
      <c r="G512" s="255"/>
    </row>
    <row r="513" s="246" customFormat="1" customHeight="1" spans="1:7">
      <c r="A513" s="260">
        <v>511</v>
      </c>
      <c r="B513" s="261">
        <v>9787509410929</v>
      </c>
      <c r="C513" s="262" t="s">
        <v>536</v>
      </c>
      <c r="D513" s="260" t="s">
        <v>9</v>
      </c>
      <c r="E513" s="263">
        <v>3</v>
      </c>
      <c r="F513" s="254" t="s">
        <v>10</v>
      </c>
      <c r="G513" s="255"/>
    </row>
    <row r="514" s="246" customFormat="1" customHeight="1" spans="1:7">
      <c r="A514" s="260">
        <v>512</v>
      </c>
      <c r="B514" s="261">
        <v>9787510019906</v>
      </c>
      <c r="C514" s="262" t="s">
        <v>537</v>
      </c>
      <c r="D514" s="260" t="s">
        <v>48</v>
      </c>
      <c r="E514" s="263">
        <v>3</v>
      </c>
      <c r="F514" s="254" t="s">
        <v>10</v>
      </c>
      <c r="G514" s="255"/>
    </row>
    <row r="515" s="246" customFormat="1" customHeight="1" spans="1:7">
      <c r="A515" s="260">
        <v>513</v>
      </c>
      <c r="B515" s="261">
        <v>9787511215529</v>
      </c>
      <c r="C515" s="262" t="s">
        <v>538</v>
      </c>
      <c r="D515" s="260" t="s">
        <v>9</v>
      </c>
      <c r="E515" s="263">
        <v>3</v>
      </c>
      <c r="F515" s="254" t="s">
        <v>10</v>
      </c>
      <c r="G515" s="255"/>
    </row>
    <row r="516" s="246" customFormat="1" customHeight="1" spans="1:7">
      <c r="A516" s="260">
        <v>514</v>
      </c>
      <c r="B516" s="261">
        <v>9787518616381</v>
      </c>
      <c r="C516" s="262" t="s">
        <v>539</v>
      </c>
      <c r="D516" s="260" t="s">
        <v>56</v>
      </c>
      <c r="E516" s="263">
        <v>3</v>
      </c>
      <c r="F516" s="254" t="s">
        <v>10</v>
      </c>
      <c r="G516" s="255"/>
    </row>
    <row r="517" s="246" customFormat="1" customHeight="1" spans="1:7">
      <c r="A517" s="260">
        <v>515</v>
      </c>
      <c r="B517" s="261">
        <v>9787549341498</v>
      </c>
      <c r="C517" s="262" t="s">
        <v>540</v>
      </c>
      <c r="D517" s="260" t="s">
        <v>9</v>
      </c>
      <c r="E517" s="263">
        <v>3</v>
      </c>
      <c r="F517" s="254" t="s">
        <v>10</v>
      </c>
      <c r="G517" s="255"/>
    </row>
    <row r="518" s="246" customFormat="1" customHeight="1" spans="1:7">
      <c r="A518" s="260">
        <v>516</v>
      </c>
      <c r="B518" s="261">
        <v>9787549344581</v>
      </c>
      <c r="C518" s="262" t="s">
        <v>541</v>
      </c>
      <c r="D518" s="260" t="s">
        <v>9</v>
      </c>
      <c r="E518" s="263">
        <v>3</v>
      </c>
      <c r="F518" s="254" t="s">
        <v>10</v>
      </c>
      <c r="G518" s="255"/>
    </row>
    <row r="519" s="246" customFormat="1" customHeight="1" spans="1:7">
      <c r="A519" s="260">
        <v>517</v>
      </c>
      <c r="B519" s="261">
        <v>9787549344598</v>
      </c>
      <c r="C519" s="262" t="s">
        <v>542</v>
      </c>
      <c r="D519" s="260" t="s">
        <v>9</v>
      </c>
      <c r="E519" s="263">
        <v>3</v>
      </c>
      <c r="F519" s="254" t="s">
        <v>10</v>
      </c>
      <c r="G519" s="255"/>
    </row>
    <row r="520" s="246" customFormat="1" customHeight="1" spans="1:7">
      <c r="A520" s="260">
        <v>518</v>
      </c>
      <c r="B520" s="261">
        <v>9787549341474</v>
      </c>
      <c r="C520" s="262" t="s">
        <v>543</v>
      </c>
      <c r="D520" s="260" t="s">
        <v>9</v>
      </c>
      <c r="E520" s="263">
        <v>3</v>
      </c>
      <c r="F520" s="254" t="s">
        <v>10</v>
      </c>
      <c r="G520" s="255"/>
    </row>
    <row r="521" s="246" customFormat="1" customHeight="1" spans="1:7">
      <c r="A521" s="260">
        <v>519</v>
      </c>
      <c r="B521" s="261">
        <v>9787549341443</v>
      </c>
      <c r="C521" s="262" t="s">
        <v>544</v>
      </c>
      <c r="D521" s="260" t="s">
        <v>9</v>
      </c>
      <c r="E521" s="263">
        <v>3</v>
      </c>
      <c r="F521" s="254" t="s">
        <v>10</v>
      </c>
      <c r="G521" s="255"/>
    </row>
    <row r="522" s="246" customFormat="1" customHeight="1" spans="1:7">
      <c r="A522" s="260">
        <v>520</v>
      </c>
      <c r="B522" s="261">
        <v>9787549341450</v>
      </c>
      <c r="C522" s="262" t="s">
        <v>545</v>
      </c>
      <c r="D522" s="260" t="s">
        <v>9</v>
      </c>
      <c r="E522" s="263">
        <v>3</v>
      </c>
      <c r="F522" s="254" t="s">
        <v>10</v>
      </c>
      <c r="G522" s="255"/>
    </row>
    <row r="523" s="246" customFormat="1" customHeight="1" spans="1:7">
      <c r="A523" s="260">
        <v>521</v>
      </c>
      <c r="B523" s="261">
        <v>9787549345045</v>
      </c>
      <c r="C523" s="262" t="s">
        <v>546</v>
      </c>
      <c r="D523" s="260" t="s">
        <v>9</v>
      </c>
      <c r="E523" s="263">
        <v>3</v>
      </c>
      <c r="F523" s="254" t="s">
        <v>10</v>
      </c>
      <c r="G523" s="255"/>
    </row>
    <row r="524" s="246" customFormat="1" customHeight="1" spans="1:7">
      <c r="A524" s="260">
        <v>522</v>
      </c>
      <c r="B524" s="261">
        <v>9787549341344</v>
      </c>
      <c r="C524" s="262" t="s">
        <v>547</v>
      </c>
      <c r="D524" s="260" t="s">
        <v>9</v>
      </c>
      <c r="E524" s="263">
        <v>3</v>
      </c>
      <c r="F524" s="254" t="s">
        <v>10</v>
      </c>
      <c r="G524" s="255"/>
    </row>
    <row r="525" s="246" customFormat="1" customHeight="1" spans="1:7">
      <c r="A525" s="260">
        <v>523</v>
      </c>
      <c r="B525" s="261">
        <v>9787549345137</v>
      </c>
      <c r="C525" s="262" t="s">
        <v>548</v>
      </c>
      <c r="D525" s="260" t="s">
        <v>9</v>
      </c>
      <c r="E525" s="263">
        <v>3</v>
      </c>
      <c r="F525" s="254" t="s">
        <v>10</v>
      </c>
      <c r="G525" s="255"/>
    </row>
    <row r="526" s="246" customFormat="1" customHeight="1" spans="1:7">
      <c r="A526" s="260">
        <v>524</v>
      </c>
      <c r="B526" s="261">
        <v>9787549341481</v>
      </c>
      <c r="C526" s="262" t="s">
        <v>549</v>
      </c>
      <c r="D526" s="260" t="s">
        <v>9</v>
      </c>
      <c r="E526" s="263">
        <v>3</v>
      </c>
      <c r="F526" s="254" t="s">
        <v>10</v>
      </c>
      <c r="G526" s="255"/>
    </row>
    <row r="527" s="246" customFormat="1" customHeight="1" spans="1:7">
      <c r="A527" s="260">
        <v>525</v>
      </c>
      <c r="B527" s="261">
        <v>9787549344840</v>
      </c>
      <c r="C527" s="262" t="s">
        <v>550</v>
      </c>
      <c r="D527" s="260" t="s">
        <v>9</v>
      </c>
      <c r="E527" s="263">
        <v>3</v>
      </c>
      <c r="F527" s="254" t="s">
        <v>10</v>
      </c>
      <c r="G527" s="255"/>
    </row>
    <row r="528" s="246" customFormat="1" customHeight="1" spans="1:7">
      <c r="A528" s="260">
        <v>526</v>
      </c>
      <c r="B528" s="261">
        <v>9787549341382</v>
      </c>
      <c r="C528" s="262" t="s">
        <v>551</v>
      </c>
      <c r="D528" s="260" t="s">
        <v>9</v>
      </c>
      <c r="E528" s="263">
        <v>3</v>
      </c>
      <c r="F528" s="254" t="s">
        <v>10</v>
      </c>
      <c r="G528" s="255"/>
    </row>
    <row r="529" s="246" customFormat="1" customHeight="1" spans="1:7">
      <c r="A529" s="260">
        <v>527</v>
      </c>
      <c r="B529" s="261">
        <v>9787549345144</v>
      </c>
      <c r="C529" s="262" t="s">
        <v>552</v>
      </c>
      <c r="D529" s="260" t="s">
        <v>9</v>
      </c>
      <c r="E529" s="263">
        <v>3</v>
      </c>
      <c r="F529" s="254" t="s">
        <v>10</v>
      </c>
      <c r="G529" s="255"/>
    </row>
    <row r="530" s="246" customFormat="1" customHeight="1" spans="1:7">
      <c r="A530" s="260">
        <v>528</v>
      </c>
      <c r="B530" s="261">
        <v>9787549341467</v>
      </c>
      <c r="C530" s="262" t="s">
        <v>553</v>
      </c>
      <c r="D530" s="260" t="s">
        <v>9</v>
      </c>
      <c r="E530" s="263">
        <v>3</v>
      </c>
      <c r="F530" s="254" t="s">
        <v>10</v>
      </c>
      <c r="G530" s="255"/>
    </row>
    <row r="531" s="246" customFormat="1" customHeight="1" spans="1:7">
      <c r="A531" s="260">
        <v>529</v>
      </c>
      <c r="B531" s="261">
        <v>9787557523978</v>
      </c>
      <c r="C531" s="262" t="s">
        <v>554</v>
      </c>
      <c r="D531" s="260" t="s">
        <v>9</v>
      </c>
      <c r="E531" s="263">
        <v>3</v>
      </c>
      <c r="F531" s="254" t="s">
        <v>10</v>
      </c>
      <c r="G531" s="255"/>
    </row>
    <row r="532" s="246" customFormat="1" customHeight="1" spans="1:7">
      <c r="A532" s="260">
        <v>530</v>
      </c>
      <c r="B532" s="261">
        <v>9787555719458</v>
      </c>
      <c r="C532" s="262" t="s">
        <v>555</v>
      </c>
      <c r="D532" s="260" t="s">
        <v>145</v>
      </c>
      <c r="E532" s="263">
        <v>3</v>
      </c>
      <c r="F532" s="254" t="s">
        <v>10</v>
      </c>
      <c r="G532" s="255"/>
    </row>
    <row r="533" s="246" customFormat="1" customHeight="1" spans="1:7">
      <c r="A533" s="260">
        <v>531</v>
      </c>
      <c r="B533" s="261">
        <v>9787516603147</v>
      </c>
      <c r="C533" s="262" t="s">
        <v>556</v>
      </c>
      <c r="D533" s="260" t="s">
        <v>61</v>
      </c>
      <c r="E533" s="263">
        <v>3</v>
      </c>
      <c r="F533" s="254" t="s">
        <v>10</v>
      </c>
      <c r="G533" s="255"/>
    </row>
    <row r="534" s="246" customFormat="1" customHeight="1" spans="1:7">
      <c r="A534" s="260">
        <v>532</v>
      </c>
      <c r="B534" s="261">
        <v>9787516603239</v>
      </c>
      <c r="C534" s="262" t="s">
        <v>557</v>
      </c>
      <c r="D534" s="260" t="s">
        <v>61</v>
      </c>
      <c r="E534" s="263">
        <v>3</v>
      </c>
      <c r="F534" s="254" t="s">
        <v>10</v>
      </c>
      <c r="G534" s="255"/>
    </row>
    <row r="535" s="246" customFormat="1" customHeight="1" spans="1:7">
      <c r="A535" s="260">
        <v>533</v>
      </c>
      <c r="B535" s="261">
        <v>9787530817612</v>
      </c>
      <c r="C535" s="262" t="s">
        <v>558</v>
      </c>
      <c r="D535" s="260" t="s">
        <v>12</v>
      </c>
      <c r="E535" s="263">
        <v>3</v>
      </c>
      <c r="F535" s="254" t="s">
        <v>10</v>
      </c>
      <c r="G535" s="255"/>
    </row>
    <row r="536" s="246" customFormat="1" customHeight="1" spans="1:7">
      <c r="A536" s="260">
        <v>534</v>
      </c>
      <c r="B536" s="261">
        <v>9787530817643</v>
      </c>
      <c r="C536" s="262" t="s">
        <v>559</v>
      </c>
      <c r="D536" s="260" t="s">
        <v>12</v>
      </c>
      <c r="E536" s="263">
        <v>3</v>
      </c>
      <c r="F536" s="254" t="s">
        <v>10</v>
      </c>
      <c r="G536" s="255"/>
    </row>
    <row r="537" s="246" customFormat="1" customHeight="1" spans="1:7">
      <c r="A537" s="260">
        <v>535</v>
      </c>
      <c r="B537" s="261">
        <v>9787530817650</v>
      </c>
      <c r="C537" s="262" t="s">
        <v>560</v>
      </c>
      <c r="D537" s="260" t="s">
        <v>14</v>
      </c>
      <c r="E537" s="263">
        <v>3</v>
      </c>
      <c r="F537" s="254" t="s">
        <v>10</v>
      </c>
      <c r="G537" s="255"/>
    </row>
    <row r="538" s="246" customFormat="1" customHeight="1" spans="1:7">
      <c r="A538" s="260">
        <v>536</v>
      </c>
      <c r="B538" s="261">
        <v>9787510024917</v>
      </c>
      <c r="C538" s="262" t="s">
        <v>561</v>
      </c>
      <c r="D538" s="260" t="s">
        <v>21</v>
      </c>
      <c r="E538" s="263">
        <v>3</v>
      </c>
      <c r="F538" s="254" t="s">
        <v>10</v>
      </c>
      <c r="G538" s="255"/>
    </row>
    <row r="539" s="246" customFormat="1" customHeight="1" spans="1:7">
      <c r="A539" s="260">
        <v>537</v>
      </c>
      <c r="B539" s="261">
        <v>9787807599357</v>
      </c>
      <c r="C539" s="262" t="s">
        <v>562</v>
      </c>
      <c r="D539" s="260" t="s">
        <v>14</v>
      </c>
      <c r="E539" s="263">
        <v>3</v>
      </c>
      <c r="F539" s="254" t="s">
        <v>10</v>
      </c>
      <c r="G539" s="255"/>
    </row>
    <row r="540" s="246" customFormat="1" customHeight="1" spans="1:7">
      <c r="A540" s="260">
        <v>538</v>
      </c>
      <c r="B540" s="261">
        <v>9787547000120</v>
      </c>
      <c r="C540" s="262" t="s">
        <v>563</v>
      </c>
      <c r="D540" s="260" t="s">
        <v>9</v>
      </c>
      <c r="E540" s="263">
        <v>3</v>
      </c>
      <c r="F540" s="254" t="s">
        <v>10</v>
      </c>
      <c r="G540" s="255"/>
    </row>
    <row r="541" s="246" customFormat="1" customHeight="1" spans="1:7">
      <c r="A541" s="260">
        <v>539</v>
      </c>
      <c r="B541" s="261">
        <v>9787807599371</v>
      </c>
      <c r="C541" s="262" t="s">
        <v>564</v>
      </c>
      <c r="D541" s="260" t="s">
        <v>12</v>
      </c>
      <c r="E541" s="263">
        <v>3</v>
      </c>
      <c r="F541" s="254" t="s">
        <v>10</v>
      </c>
      <c r="G541" s="255"/>
    </row>
    <row r="542" s="246" customFormat="1" customHeight="1" spans="1:7">
      <c r="A542" s="260">
        <v>540</v>
      </c>
      <c r="B542" s="261">
        <v>9787510010675</v>
      </c>
      <c r="C542" s="262" t="s">
        <v>565</v>
      </c>
      <c r="D542" s="260" t="s">
        <v>9</v>
      </c>
      <c r="E542" s="263">
        <v>3</v>
      </c>
      <c r="F542" s="254" t="s">
        <v>10</v>
      </c>
      <c r="G542" s="255"/>
    </row>
    <row r="543" s="246" customFormat="1" customHeight="1" spans="1:7">
      <c r="A543" s="260">
        <v>541</v>
      </c>
      <c r="B543" s="261">
        <v>9787106050702</v>
      </c>
      <c r="C543" s="262" t="s">
        <v>566</v>
      </c>
      <c r="D543" s="260" t="s">
        <v>56</v>
      </c>
      <c r="E543" s="263">
        <v>3</v>
      </c>
      <c r="F543" s="254" t="s">
        <v>10</v>
      </c>
      <c r="G543" s="255"/>
    </row>
    <row r="544" s="246" customFormat="1" customHeight="1" spans="1:7">
      <c r="A544" s="260">
        <v>542</v>
      </c>
      <c r="B544" s="261">
        <v>9787106050672</v>
      </c>
      <c r="C544" s="262" t="s">
        <v>567</v>
      </c>
      <c r="D544" s="260" t="s">
        <v>56</v>
      </c>
      <c r="E544" s="263">
        <v>3</v>
      </c>
      <c r="F544" s="254" t="s">
        <v>10</v>
      </c>
      <c r="G544" s="255"/>
    </row>
    <row r="545" s="246" customFormat="1" customHeight="1" spans="1:7">
      <c r="A545" s="260">
        <v>543</v>
      </c>
      <c r="B545" s="261">
        <v>9787106050603</v>
      </c>
      <c r="C545" s="262" t="s">
        <v>568</v>
      </c>
      <c r="D545" s="260" t="s">
        <v>56</v>
      </c>
      <c r="E545" s="263">
        <v>3</v>
      </c>
      <c r="F545" s="254" t="s">
        <v>10</v>
      </c>
      <c r="G545" s="255"/>
    </row>
    <row r="546" s="246" customFormat="1" customHeight="1" spans="1:7">
      <c r="A546" s="260">
        <v>544</v>
      </c>
      <c r="B546" s="261">
        <v>9787106050498</v>
      </c>
      <c r="C546" s="262" t="s">
        <v>569</v>
      </c>
      <c r="D546" s="260" t="s">
        <v>56</v>
      </c>
      <c r="E546" s="263">
        <v>3</v>
      </c>
      <c r="F546" s="254" t="s">
        <v>10</v>
      </c>
      <c r="G546" s="255"/>
    </row>
    <row r="547" s="246" customFormat="1" customHeight="1" spans="1:7">
      <c r="A547" s="260">
        <v>545</v>
      </c>
      <c r="B547" s="261">
        <v>9787106050764</v>
      </c>
      <c r="C547" s="262" t="s">
        <v>570</v>
      </c>
      <c r="D547" s="260" t="s">
        <v>56</v>
      </c>
      <c r="E547" s="263">
        <v>3</v>
      </c>
      <c r="F547" s="254" t="s">
        <v>10</v>
      </c>
      <c r="G547" s="255"/>
    </row>
    <row r="548" s="246" customFormat="1" customHeight="1" spans="1:7">
      <c r="A548" s="260">
        <v>546</v>
      </c>
      <c r="B548" s="261">
        <v>9787547205648</v>
      </c>
      <c r="C548" s="262" t="s">
        <v>571</v>
      </c>
      <c r="D548" s="260" t="s">
        <v>48</v>
      </c>
      <c r="E548" s="263">
        <v>3</v>
      </c>
      <c r="F548" s="254" t="s">
        <v>10</v>
      </c>
      <c r="G548" s="255"/>
    </row>
    <row r="549" s="246" customFormat="1" customHeight="1" spans="1:7">
      <c r="A549" s="260">
        <v>547</v>
      </c>
      <c r="B549" s="261">
        <v>9787547204979</v>
      </c>
      <c r="C549" s="262" t="s">
        <v>572</v>
      </c>
      <c r="D549" s="260" t="s">
        <v>48</v>
      </c>
      <c r="E549" s="263">
        <v>3</v>
      </c>
      <c r="F549" s="254" t="s">
        <v>10</v>
      </c>
      <c r="G549" s="255"/>
    </row>
    <row r="550" s="246" customFormat="1" customHeight="1" spans="1:7">
      <c r="A550" s="260">
        <v>548</v>
      </c>
      <c r="B550" s="261">
        <v>9787547205846</v>
      </c>
      <c r="C550" s="262" t="s">
        <v>573</v>
      </c>
      <c r="D550" s="260" t="s">
        <v>48</v>
      </c>
      <c r="E550" s="263">
        <v>3</v>
      </c>
      <c r="F550" s="254" t="s">
        <v>10</v>
      </c>
      <c r="G550" s="255"/>
    </row>
    <row r="551" s="246" customFormat="1" customHeight="1" spans="1:7">
      <c r="A551" s="260">
        <v>549</v>
      </c>
      <c r="B551" s="261">
        <v>9787547205518</v>
      </c>
      <c r="C551" s="262" t="s">
        <v>574</v>
      </c>
      <c r="D551" s="260" t="s">
        <v>48</v>
      </c>
      <c r="E551" s="263">
        <v>3</v>
      </c>
      <c r="F551" s="254" t="s">
        <v>10</v>
      </c>
      <c r="G551" s="255"/>
    </row>
    <row r="552" s="246" customFormat="1" customHeight="1" spans="1:7">
      <c r="A552" s="260">
        <v>550</v>
      </c>
      <c r="B552" s="261">
        <v>9787547205822</v>
      </c>
      <c r="C552" s="262" t="s">
        <v>575</v>
      </c>
      <c r="D552" s="260" t="s">
        <v>48</v>
      </c>
      <c r="E552" s="263">
        <v>3</v>
      </c>
      <c r="F552" s="254" t="s">
        <v>10</v>
      </c>
      <c r="G552" s="255"/>
    </row>
    <row r="553" s="246" customFormat="1" customHeight="1" spans="1:7">
      <c r="A553" s="260">
        <v>551</v>
      </c>
      <c r="B553" s="261">
        <v>9787547205402</v>
      </c>
      <c r="C553" s="262" t="s">
        <v>576</v>
      </c>
      <c r="D553" s="260" t="s">
        <v>48</v>
      </c>
      <c r="E553" s="263">
        <v>3</v>
      </c>
      <c r="F553" s="254" t="s">
        <v>10</v>
      </c>
      <c r="G553" s="255"/>
    </row>
    <row r="554" s="246" customFormat="1" customHeight="1" spans="1:7">
      <c r="A554" s="260">
        <v>552</v>
      </c>
      <c r="B554" s="261">
        <v>9787547205549</v>
      </c>
      <c r="C554" s="262" t="s">
        <v>577</v>
      </c>
      <c r="D554" s="260" t="s">
        <v>48</v>
      </c>
      <c r="E554" s="263">
        <v>3</v>
      </c>
      <c r="F554" s="254" t="s">
        <v>10</v>
      </c>
      <c r="G554" s="255"/>
    </row>
    <row r="555" s="246" customFormat="1" customHeight="1" spans="1:7">
      <c r="A555" s="260">
        <v>553</v>
      </c>
      <c r="B555" s="261">
        <v>9787547205778</v>
      </c>
      <c r="C555" s="262" t="s">
        <v>578</v>
      </c>
      <c r="D555" s="260" t="s">
        <v>48</v>
      </c>
      <c r="E555" s="263">
        <v>3</v>
      </c>
      <c r="F555" s="254" t="s">
        <v>10</v>
      </c>
      <c r="G555" s="255"/>
    </row>
    <row r="556" s="246" customFormat="1" customHeight="1" spans="1:7">
      <c r="A556" s="260">
        <v>554</v>
      </c>
      <c r="B556" s="261">
        <v>9787547205136</v>
      </c>
      <c r="C556" s="262" t="s">
        <v>579</v>
      </c>
      <c r="D556" s="260" t="s">
        <v>48</v>
      </c>
      <c r="E556" s="263">
        <v>3</v>
      </c>
      <c r="F556" s="254" t="s">
        <v>10</v>
      </c>
      <c r="G556" s="255"/>
    </row>
    <row r="557" s="246" customFormat="1" customHeight="1" spans="1:7">
      <c r="A557" s="260">
        <v>555</v>
      </c>
      <c r="B557" s="261">
        <v>9787547205150</v>
      </c>
      <c r="C557" s="262" t="s">
        <v>580</v>
      </c>
      <c r="D557" s="260" t="s">
        <v>48</v>
      </c>
      <c r="E557" s="263">
        <v>3</v>
      </c>
      <c r="F557" s="254" t="s">
        <v>10</v>
      </c>
      <c r="G557" s="255"/>
    </row>
    <row r="558" s="246" customFormat="1" customHeight="1" spans="1:7">
      <c r="A558" s="260">
        <v>556</v>
      </c>
      <c r="B558" s="261">
        <v>9787547205143</v>
      </c>
      <c r="C558" s="262" t="s">
        <v>581</v>
      </c>
      <c r="D558" s="260" t="s">
        <v>48</v>
      </c>
      <c r="E558" s="263">
        <v>3</v>
      </c>
      <c r="F558" s="254" t="s">
        <v>10</v>
      </c>
      <c r="G558" s="255"/>
    </row>
    <row r="559" s="246" customFormat="1" customHeight="1" spans="1:7">
      <c r="A559" s="260">
        <v>557</v>
      </c>
      <c r="B559" s="261">
        <v>9787547205747</v>
      </c>
      <c r="C559" s="262" t="s">
        <v>582</v>
      </c>
      <c r="D559" s="260" t="s">
        <v>48</v>
      </c>
      <c r="E559" s="263">
        <v>3</v>
      </c>
      <c r="F559" s="254" t="s">
        <v>10</v>
      </c>
      <c r="G559" s="255"/>
    </row>
    <row r="560" s="246" customFormat="1" customHeight="1" spans="1:7">
      <c r="A560" s="260">
        <v>558</v>
      </c>
      <c r="B560" s="261">
        <v>9787547205730</v>
      </c>
      <c r="C560" s="262" t="s">
        <v>583</v>
      </c>
      <c r="D560" s="260" t="s">
        <v>48</v>
      </c>
      <c r="E560" s="263">
        <v>3</v>
      </c>
      <c r="F560" s="254" t="s">
        <v>10</v>
      </c>
      <c r="G560" s="255"/>
    </row>
    <row r="561" s="246" customFormat="1" customHeight="1" spans="1:7">
      <c r="A561" s="260">
        <v>559</v>
      </c>
      <c r="B561" s="261">
        <v>9787547205631</v>
      </c>
      <c r="C561" s="262" t="s">
        <v>584</v>
      </c>
      <c r="D561" s="260" t="s">
        <v>48</v>
      </c>
      <c r="E561" s="263">
        <v>3</v>
      </c>
      <c r="F561" s="254" t="s">
        <v>10</v>
      </c>
      <c r="G561" s="255"/>
    </row>
    <row r="562" s="246" customFormat="1" customHeight="1" spans="1:7">
      <c r="A562" s="260">
        <v>560</v>
      </c>
      <c r="B562" s="261">
        <v>9787547205013</v>
      </c>
      <c r="C562" s="262" t="s">
        <v>585</v>
      </c>
      <c r="D562" s="260" t="s">
        <v>48</v>
      </c>
      <c r="E562" s="263">
        <v>3</v>
      </c>
      <c r="F562" s="254" t="s">
        <v>10</v>
      </c>
      <c r="G562" s="255"/>
    </row>
    <row r="563" s="246" customFormat="1" customHeight="1" spans="1:7">
      <c r="A563" s="260">
        <v>561</v>
      </c>
      <c r="B563" s="261">
        <v>9787547205112</v>
      </c>
      <c r="C563" s="262" t="s">
        <v>586</v>
      </c>
      <c r="D563" s="260" t="s">
        <v>48</v>
      </c>
      <c r="E563" s="263">
        <v>3</v>
      </c>
      <c r="F563" s="254" t="s">
        <v>10</v>
      </c>
      <c r="G563" s="255"/>
    </row>
    <row r="564" s="246" customFormat="1" customHeight="1" spans="1:7">
      <c r="A564" s="260">
        <v>562</v>
      </c>
      <c r="B564" s="261">
        <v>9787547205945</v>
      </c>
      <c r="C564" s="262" t="s">
        <v>587</v>
      </c>
      <c r="D564" s="260" t="s">
        <v>48</v>
      </c>
      <c r="E564" s="263">
        <v>3</v>
      </c>
      <c r="F564" s="254" t="s">
        <v>10</v>
      </c>
      <c r="G564" s="255"/>
    </row>
    <row r="565" s="246" customFormat="1" customHeight="1" spans="1:7">
      <c r="A565" s="260">
        <v>563</v>
      </c>
      <c r="B565" s="261">
        <v>9787547205310</v>
      </c>
      <c r="C565" s="262" t="s">
        <v>588</v>
      </c>
      <c r="D565" s="260" t="s">
        <v>48</v>
      </c>
      <c r="E565" s="263">
        <v>3</v>
      </c>
      <c r="F565" s="254" t="s">
        <v>10</v>
      </c>
      <c r="G565" s="255"/>
    </row>
    <row r="566" s="246" customFormat="1" customHeight="1" spans="1:7">
      <c r="A566" s="260">
        <v>564</v>
      </c>
      <c r="B566" s="261">
        <v>9787547205709</v>
      </c>
      <c r="C566" s="262" t="s">
        <v>589</v>
      </c>
      <c r="D566" s="260" t="s">
        <v>48</v>
      </c>
      <c r="E566" s="263">
        <v>3</v>
      </c>
      <c r="F566" s="254" t="s">
        <v>10</v>
      </c>
      <c r="G566" s="255"/>
    </row>
    <row r="567" s="246" customFormat="1" customHeight="1" spans="1:7">
      <c r="A567" s="260">
        <v>565</v>
      </c>
      <c r="B567" s="261">
        <v>9787547205839</v>
      </c>
      <c r="C567" s="262" t="s">
        <v>590</v>
      </c>
      <c r="D567" s="260" t="s">
        <v>48</v>
      </c>
      <c r="E567" s="263">
        <v>3</v>
      </c>
      <c r="F567" s="254" t="s">
        <v>10</v>
      </c>
      <c r="G567" s="255"/>
    </row>
    <row r="568" s="246" customFormat="1" customHeight="1" spans="1:7">
      <c r="A568" s="260">
        <v>566</v>
      </c>
      <c r="B568" s="261">
        <v>9787547205624</v>
      </c>
      <c r="C568" s="262" t="s">
        <v>591</v>
      </c>
      <c r="D568" s="260" t="s">
        <v>48</v>
      </c>
      <c r="E568" s="263">
        <v>3</v>
      </c>
      <c r="F568" s="254" t="s">
        <v>10</v>
      </c>
      <c r="G568" s="255"/>
    </row>
    <row r="569" s="246" customFormat="1" customHeight="1" spans="1:7">
      <c r="A569" s="260">
        <v>567</v>
      </c>
      <c r="B569" s="261">
        <v>9787547205686</v>
      </c>
      <c r="C569" s="262" t="s">
        <v>592</v>
      </c>
      <c r="D569" s="260" t="s">
        <v>48</v>
      </c>
      <c r="E569" s="263">
        <v>3</v>
      </c>
      <c r="F569" s="254" t="s">
        <v>10</v>
      </c>
      <c r="G569" s="255"/>
    </row>
    <row r="570" s="246" customFormat="1" customHeight="1" spans="1:7">
      <c r="A570" s="260">
        <v>568</v>
      </c>
      <c r="B570" s="261">
        <v>9787547205204</v>
      </c>
      <c r="C570" s="262" t="s">
        <v>593</v>
      </c>
      <c r="D570" s="260" t="s">
        <v>48</v>
      </c>
      <c r="E570" s="263">
        <v>3</v>
      </c>
      <c r="F570" s="254" t="s">
        <v>10</v>
      </c>
      <c r="G570" s="255"/>
    </row>
    <row r="571" s="246" customFormat="1" customHeight="1" spans="1:7">
      <c r="A571" s="260">
        <v>569</v>
      </c>
      <c r="B571" s="261">
        <v>9787547205259</v>
      </c>
      <c r="C571" s="262" t="s">
        <v>594</v>
      </c>
      <c r="D571" s="260" t="s">
        <v>48</v>
      </c>
      <c r="E571" s="263">
        <v>3</v>
      </c>
      <c r="F571" s="254" t="s">
        <v>10</v>
      </c>
      <c r="G571" s="255"/>
    </row>
    <row r="572" s="246" customFormat="1" customHeight="1" spans="1:7">
      <c r="A572" s="260">
        <v>570</v>
      </c>
      <c r="B572" s="261">
        <v>9787547205266</v>
      </c>
      <c r="C572" s="262" t="s">
        <v>595</v>
      </c>
      <c r="D572" s="260" t="s">
        <v>48</v>
      </c>
      <c r="E572" s="263">
        <v>3</v>
      </c>
      <c r="F572" s="254" t="s">
        <v>10</v>
      </c>
      <c r="G572" s="255"/>
    </row>
    <row r="573" s="246" customFormat="1" customHeight="1" spans="1:7">
      <c r="A573" s="260">
        <v>571</v>
      </c>
      <c r="B573" s="261">
        <v>9787547205365</v>
      </c>
      <c r="C573" s="262" t="s">
        <v>596</v>
      </c>
      <c r="D573" s="260" t="s">
        <v>48</v>
      </c>
      <c r="E573" s="263">
        <v>3</v>
      </c>
      <c r="F573" s="254" t="s">
        <v>10</v>
      </c>
      <c r="G573" s="255"/>
    </row>
    <row r="574" s="246" customFormat="1" customHeight="1" spans="1:7">
      <c r="A574" s="260">
        <v>572</v>
      </c>
      <c r="B574" s="261">
        <v>9787547205679</v>
      </c>
      <c r="C574" s="262" t="s">
        <v>597</v>
      </c>
      <c r="D574" s="260" t="s">
        <v>48</v>
      </c>
      <c r="E574" s="263">
        <v>3</v>
      </c>
      <c r="F574" s="254" t="s">
        <v>10</v>
      </c>
      <c r="G574" s="255"/>
    </row>
    <row r="575" s="246" customFormat="1" customHeight="1" spans="1:7">
      <c r="A575" s="260">
        <v>573</v>
      </c>
      <c r="B575" s="261">
        <v>9787547205082</v>
      </c>
      <c r="C575" s="262" t="s">
        <v>598</v>
      </c>
      <c r="D575" s="260" t="s">
        <v>48</v>
      </c>
      <c r="E575" s="263">
        <v>3</v>
      </c>
      <c r="F575" s="254" t="s">
        <v>10</v>
      </c>
      <c r="G575" s="255"/>
    </row>
    <row r="576" s="246" customFormat="1" customHeight="1" spans="1:7">
      <c r="A576" s="260">
        <v>574</v>
      </c>
      <c r="B576" s="261">
        <v>9787547205471</v>
      </c>
      <c r="C576" s="262" t="s">
        <v>599</v>
      </c>
      <c r="D576" s="260" t="s">
        <v>48</v>
      </c>
      <c r="E576" s="263">
        <v>3</v>
      </c>
      <c r="F576" s="254" t="s">
        <v>10</v>
      </c>
      <c r="G576" s="255"/>
    </row>
    <row r="577" s="246" customFormat="1" customHeight="1" spans="1:7">
      <c r="A577" s="260">
        <v>575</v>
      </c>
      <c r="B577" s="261">
        <v>9787547205464</v>
      </c>
      <c r="C577" s="262" t="s">
        <v>600</v>
      </c>
      <c r="D577" s="260" t="s">
        <v>48</v>
      </c>
      <c r="E577" s="263">
        <v>3</v>
      </c>
      <c r="F577" s="254" t="s">
        <v>10</v>
      </c>
      <c r="G577" s="255"/>
    </row>
    <row r="578" s="246" customFormat="1" customHeight="1" spans="1:7">
      <c r="A578" s="260">
        <v>576</v>
      </c>
      <c r="B578" s="261">
        <v>9787547205457</v>
      </c>
      <c r="C578" s="262" t="s">
        <v>601</v>
      </c>
      <c r="D578" s="260" t="s">
        <v>48</v>
      </c>
      <c r="E578" s="263">
        <v>3</v>
      </c>
      <c r="F578" s="254" t="s">
        <v>10</v>
      </c>
      <c r="G578" s="255"/>
    </row>
    <row r="579" s="246" customFormat="1" customHeight="1" spans="1:7">
      <c r="A579" s="260">
        <v>577</v>
      </c>
      <c r="B579" s="261">
        <v>9787547205396</v>
      </c>
      <c r="C579" s="262" t="s">
        <v>602</v>
      </c>
      <c r="D579" s="260" t="s">
        <v>48</v>
      </c>
      <c r="E579" s="263">
        <v>3</v>
      </c>
      <c r="F579" s="254" t="s">
        <v>10</v>
      </c>
      <c r="G579" s="255"/>
    </row>
    <row r="580" s="246" customFormat="1" customHeight="1" spans="1:7">
      <c r="A580" s="260">
        <v>578</v>
      </c>
      <c r="B580" s="261">
        <v>9787547205181</v>
      </c>
      <c r="C580" s="262" t="s">
        <v>603</v>
      </c>
      <c r="D580" s="260" t="s">
        <v>48</v>
      </c>
      <c r="E580" s="263">
        <v>3</v>
      </c>
      <c r="F580" s="254" t="s">
        <v>10</v>
      </c>
      <c r="G580" s="255"/>
    </row>
    <row r="581" s="246" customFormat="1" customHeight="1" spans="1:7">
      <c r="A581" s="260">
        <v>579</v>
      </c>
      <c r="B581" s="261">
        <v>9787547205563</v>
      </c>
      <c r="C581" s="262" t="s">
        <v>604</v>
      </c>
      <c r="D581" s="260" t="s">
        <v>48</v>
      </c>
      <c r="E581" s="263">
        <v>3</v>
      </c>
      <c r="F581" s="254" t="s">
        <v>10</v>
      </c>
      <c r="G581" s="255"/>
    </row>
    <row r="582" s="246" customFormat="1" customHeight="1" spans="1:7">
      <c r="A582" s="260">
        <v>580</v>
      </c>
      <c r="B582" s="261">
        <v>9787547205235</v>
      </c>
      <c r="C582" s="262" t="s">
        <v>605</v>
      </c>
      <c r="D582" s="260" t="s">
        <v>48</v>
      </c>
      <c r="E582" s="263">
        <v>3</v>
      </c>
      <c r="F582" s="254" t="s">
        <v>10</v>
      </c>
      <c r="G582" s="255"/>
    </row>
    <row r="583" s="246" customFormat="1" customHeight="1" spans="1:7">
      <c r="A583" s="260">
        <v>581</v>
      </c>
      <c r="B583" s="261">
        <v>9787547205099</v>
      </c>
      <c r="C583" s="262" t="s">
        <v>606</v>
      </c>
      <c r="D583" s="260" t="s">
        <v>48</v>
      </c>
      <c r="E583" s="263">
        <v>3</v>
      </c>
      <c r="F583" s="254" t="s">
        <v>10</v>
      </c>
      <c r="G583" s="255"/>
    </row>
    <row r="584" s="246" customFormat="1" customHeight="1" spans="1:7">
      <c r="A584" s="260">
        <v>582</v>
      </c>
      <c r="B584" s="261">
        <v>9787547205921</v>
      </c>
      <c r="C584" s="262" t="s">
        <v>607</v>
      </c>
      <c r="D584" s="260" t="s">
        <v>48</v>
      </c>
      <c r="E584" s="263">
        <v>3</v>
      </c>
      <c r="F584" s="254" t="s">
        <v>10</v>
      </c>
      <c r="G584" s="255"/>
    </row>
    <row r="585" s="246" customFormat="1" customHeight="1" spans="1:7">
      <c r="A585" s="260">
        <v>583</v>
      </c>
      <c r="B585" s="261">
        <v>9787547205242</v>
      </c>
      <c r="C585" s="262" t="s">
        <v>608</v>
      </c>
      <c r="D585" s="260" t="s">
        <v>48</v>
      </c>
      <c r="E585" s="263">
        <v>3</v>
      </c>
      <c r="F585" s="254" t="s">
        <v>10</v>
      </c>
      <c r="G585" s="255"/>
    </row>
    <row r="586" s="246" customFormat="1" customHeight="1" spans="1:7">
      <c r="A586" s="260">
        <v>584</v>
      </c>
      <c r="B586" s="261">
        <v>9787547205853</v>
      </c>
      <c r="C586" s="262" t="s">
        <v>609</v>
      </c>
      <c r="D586" s="260" t="s">
        <v>48</v>
      </c>
      <c r="E586" s="263">
        <v>3</v>
      </c>
      <c r="F586" s="254" t="s">
        <v>10</v>
      </c>
      <c r="G586" s="255"/>
    </row>
    <row r="587" s="246" customFormat="1" customHeight="1" spans="1:7">
      <c r="A587" s="260">
        <v>585</v>
      </c>
      <c r="B587" s="261">
        <v>9787547205785</v>
      </c>
      <c r="C587" s="262" t="s">
        <v>610</v>
      </c>
      <c r="D587" s="260" t="s">
        <v>48</v>
      </c>
      <c r="E587" s="263">
        <v>3</v>
      </c>
      <c r="F587" s="254" t="s">
        <v>10</v>
      </c>
      <c r="G587" s="255"/>
    </row>
    <row r="588" s="246" customFormat="1" customHeight="1" spans="1:7">
      <c r="A588" s="260">
        <v>586</v>
      </c>
      <c r="B588" s="261">
        <v>9787547205570</v>
      </c>
      <c r="C588" s="262" t="s">
        <v>611</v>
      </c>
      <c r="D588" s="260" t="s">
        <v>48</v>
      </c>
      <c r="E588" s="263">
        <v>3</v>
      </c>
      <c r="F588" s="254" t="s">
        <v>10</v>
      </c>
      <c r="G588" s="255"/>
    </row>
    <row r="589" s="246" customFormat="1" customHeight="1" spans="1:7">
      <c r="A589" s="260">
        <v>587</v>
      </c>
      <c r="B589" s="261">
        <v>9787547205419</v>
      </c>
      <c r="C589" s="262" t="s">
        <v>612</v>
      </c>
      <c r="D589" s="260" t="s">
        <v>48</v>
      </c>
      <c r="E589" s="263">
        <v>3</v>
      </c>
      <c r="F589" s="254" t="s">
        <v>10</v>
      </c>
      <c r="G589" s="255"/>
    </row>
    <row r="590" s="246" customFormat="1" customHeight="1" spans="1:7">
      <c r="A590" s="260">
        <v>588</v>
      </c>
      <c r="B590" s="261">
        <v>9787547205228</v>
      </c>
      <c r="C590" s="262" t="s">
        <v>613</v>
      </c>
      <c r="D590" s="260" t="s">
        <v>48</v>
      </c>
      <c r="E590" s="263">
        <v>3</v>
      </c>
      <c r="F590" s="254" t="s">
        <v>10</v>
      </c>
      <c r="G590" s="255"/>
    </row>
    <row r="591" s="246" customFormat="1" customHeight="1" spans="1:7">
      <c r="A591" s="260">
        <v>589</v>
      </c>
      <c r="B591" s="261">
        <v>9787547204986</v>
      </c>
      <c r="C591" s="262" t="s">
        <v>614</v>
      </c>
      <c r="D591" s="260" t="s">
        <v>48</v>
      </c>
      <c r="E591" s="263">
        <v>3</v>
      </c>
      <c r="F591" s="254" t="s">
        <v>10</v>
      </c>
      <c r="G591" s="255"/>
    </row>
    <row r="592" s="246" customFormat="1" customHeight="1" spans="1:7">
      <c r="A592" s="260">
        <v>590</v>
      </c>
      <c r="B592" s="261">
        <v>9787547205891</v>
      </c>
      <c r="C592" s="262" t="s">
        <v>615</v>
      </c>
      <c r="D592" s="260" t="s">
        <v>48</v>
      </c>
      <c r="E592" s="263">
        <v>3</v>
      </c>
      <c r="F592" s="254" t="s">
        <v>10</v>
      </c>
      <c r="G592" s="255"/>
    </row>
    <row r="593" s="246" customFormat="1" customHeight="1" spans="1:7">
      <c r="A593" s="260">
        <v>591</v>
      </c>
      <c r="B593" s="261">
        <v>9787547205006</v>
      </c>
      <c r="C593" s="262" t="s">
        <v>616</v>
      </c>
      <c r="D593" s="260" t="s">
        <v>48</v>
      </c>
      <c r="E593" s="263">
        <v>3</v>
      </c>
      <c r="F593" s="254" t="s">
        <v>10</v>
      </c>
      <c r="G593" s="255"/>
    </row>
    <row r="594" s="246" customFormat="1" customHeight="1" spans="1:7">
      <c r="A594" s="260">
        <v>592</v>
      </c>
      <c r="B594" s="261">
        <v>9787547205037</v>
      </c>
      <c r="C594" s="262" t="s">
        <v>617</v>
      </c>
      <c r="D594" s="260" t="s">
        <v>48</v>
      </c>
      <c r="E594" s="263">
        <v>3</v>
      </c>
      <c r="F594" s="254" t="s">
        <v>10</v>
      </c>
      <c r="G594" s="255"/>
    </row>
    <row r="595" s="246" customFormat="1" customHeight="1" spans="1:7">
      <c r="A595" s="260">
        <v>593</v>
      </c>
      <c r="B595" s="261">
        <v>9787547205389</v>
      </c>
      <c r="C595" s="262" t="s">
        <v>618</v>
      </c>
      <c r="D595" s="260" t="s">
        <v>48</v>
      </c>
      <c r="E595" s="263">
        <v>3</v>
      </c>
      <c r="F595" s="254" t="s">
        <v>10</v>
      </c>
      <c r="G595" s="255"/>
    </row>
    <row r="596" s="246" customFormat="1" customHeight="1" spans="1:7">
      <c r="A596" s="260">
        <v>594</v>
      </c>
      <c r="B596" s="261">
        <v>9787547205815</v>
      </c>
      <c r="C596" s="262" t="s">
        <v>619</v>
      </c>
      <c r="D596" s="260" t="s">
        <v>48</v>
      </c>
      <c r="E596" s="263">
        <v>3</v>
      </c>
      <c r="F596" s="254" t="s">
        <v>10</v>
      </c>
      <c r="G596" s="255"/>
    </row>
    <row r="597" s="246" customFormat="1" customHeight="1" spans="1:7">
      <c r="A597" s="260">
        <v>595</v>
      </c>
      <c r="B597" s="261">
        <v>9787547205105</v>
      </c>
      <c r="C597" s="262" t="s">
        <v>620</v>
      </c>
      <c r="D597" s="260" t="s">
        <v>48</v>
      </c>
      <c r="E597" s="263">
        <v>3</v>
      </c>
      <c r="F597" s="254" t="s">
        <v>10</v>
      </c>
      <c r="G597" s="255"/>
    </row>
    <row r="598" s="246" customFormat="1" customHeight="1" spans="1:7">
      <c r="A598" s="260">
        <v>596</v>
      </c>
      <c r="B598" s="261">
        <v>9787547205723</v>
      </c>
      <c r="C598" s="262" t="s">
        <v>621</v>
      </c>
      <c r="D598" s="260" t="s">
        <v>48</v>
      </c>
      <c r="E598" s="263">
        <v>3</v>
      </c>
      <c r="F598" s="254" t="s">
        <v>10</v>
      </c>
      <c r="G598" s="255"/>
    </row>
    <row r="599" s="246" customFormat="1" customHeight="1" spans="1:7">
      <c r="A599" s="260">
        <v>597</v>
      </c>
      <c r="B599" s="261">
        <v>9787547205716</v>
      </c>
      <c r="C599" s="262" t="s">
        <v>622</v>
      </c>
      <c r="D599" s="260" t="s">
        <v>48</v>
      </c>
      <c r="E599" s="263">
        <v>3</v>
      </c>
      <c r="F599" s="254" t="s">
        <v>10</v>
      </c>
      <c r="G599" s="255"/>
    </row>
    <row r="600" s="246" customFormat="1" customHeight="1" spans="1:7">
      <c r="A600" s="260">
        <v>598</v>
      </c>
      <c r="B600" s="261">
        <v>9787547205693</v>
      </c>
      <c r="C600" s="262" t="s">
        <v>623</v>
      </c>
      <c r="D600" s="260" t="s">
        <v>48</v>
      </c>
      <c r="E600" s="263">
        <v>3</v>
      </c>
      <c r="F600" s="254" t="s">
        <v>10</v>
      </c>
      <c r="G600" s="255"/>
    </row>
    <row r="601" s="246" customFormat="1" customHeight="1" spans="1:7">
      <c r="A601" s="260">
        <v>599</v>
      </c>
      <c r="B601" s="261">
        <v>9787547205808</v>
      </c>
      <c r="C601" s="262" t="s">
        <v>624</v>
      </c>
      <c r="D601" s="260" t="s">
        <v>48</v>
      </c>
      <c r="E601" s="263">
        <v>3</v>
      </c>
      <c r="F601" s="254" t="s">
        <v>10</v>
      </c>
      <c r="G601" s="255"/>
    </row>
    <row r="602" s="246" customFormat="1" customHeight="1" spans="1:7">
      <c r="A602" s="260">
        <v>600</v>
      </c>
      <c r="B602" s="261">
        <v>9787547205334</v>
      </c>
      <c r="C602" s="262" t="s">
        <v>625</v>
      </c>
      <c r="D602" s="260" t="s">
        <v>48</v>
      </c>
      <c r="E602" s="263">
        <v>3</v>
      </c>
      <c r="F602" s="254" t="s">
        <v>10</v>
      </c>
      <c r="G602" s="255"/>
    </row>
    <row r="603" s="246" customFormat="1" customHeight="1" spans="1:7">
      <c r="A603" s="260">
        <v>601</v>
      </c>
      <c r="B603" s="261">
        <v>9787547205167</v>
      </c>
      <c r="C603" s="262" t="s">
        <v>626</v>
      </c>
      <c r="D603" s="260" t="s">
        <v>48</v>
      </c>
      <c r="E603" s="263">
        <v>3</v>
      </c>
      <c r="F603" s="254" t="s">
        <v>10</v>
      </c>
      <c r="G603" s="255"/>
    </row>
    <row r="604" s="246" customFormat="1" customHeight="1" spans="1:7">
      <c r="A604" s="260">
        <v>602</v>
      </c>
      <c r="B604" s="261">
        <v>9787547205303</v>
      </c>
      <c r="C604" s="262" t="s">
        <v>627</v>
      </c>
      <c r="D604" s="260" t="s">
        <v>48</v>
      </c>
      <c r="E604" s="263">
        <v>3</v>
      </c>
      <c r="F604" s="254" t="s">
        <v>10</v>
      </c>
      <c r="G604" s="255"/>
    </row>
    <row r="605" s="246" customFormat="1" customHeight="1" spans="1:7">
      <c r="A605" s="260">
        <v>603</v>
      </c>
      <c r="B605" s="261">
        <v>9787547205556</v>
      </c>
      <c r="C605" s="262" t="s">
        <v>628</v>
      </c>
      <c r="D605" s="260" t="s">
        <v>48</v>
      </c>
      <c r="E605" s="263">
        <v>3</v>
      </c>
      <c r="F605" s="254" t="s">
        <v>10</v>
      </c>
      <c r="G605" s="255"/>
    </row>
    <row r="606" s="246" customFormat="1" customHeight="1" spans="1:7">
      <c r="A606" s="260">
        <v>604</v>
      </c>
      <c r="B606" s="261">
        <v>9787547205273</v>
      </c>
      <c r="C606" s="262" t="s">
        <v>629</v>
      </c>
      <c r="D606" s="260" t="s">
        <v>48</v>
      </c>
      <c r="E606" s="263">
        <v>3</v>
      </c>
      <c r="F606" s="254" t="s">
        <v>10</v>
      </c>
      <c r="G606" s="255"/>
    </row>
    <row r="607" s="246" customFormat="1" customHeight="1" spans="1:7">
      <c r="A607" s="260">
        <v>605</v>
      </c>
      <c r="B607" s="261">
        <v>9787547205044</v>
      </c>
      <c r="C607" s="262" t="s">
        <v>630</v>
      </c>
      <c r="D607" s="260" t="s">
        <v>48</v>
      </c>
      <c r="E607" s="263">
        <v>3</v>
      </c>
      <c r="F607" s="254" t="s">
        <v>10</v>
      </c>
      <c r="G607" s="255"/>
    </row>
    <row r="608" s="246" customFormat="1" customHeight="1" spans="1:7">
      <c r="A608" s="260">
        <v>606</v>
      </c>
      <c r="B608" s="261">
        <v>9787547205068</v>
      </c>
      <c r="C608" s="262" t="s">
        <v>631</v>
      </c>
      <c r="D608" s="260" t="s">
        <v>48</v>
      </c>
      <c r="E608" s="263">
        <v>3</v>
      </c>
      <c r="F608" s="254" t="s">
        <v>10</v>
      </c>
      <c r="G608" s="255"/>
    </row>
    <row r="609" s="246" customFormat="1" customHeight="1" spans="1:7">
      <c r="A609" s="260">
        <v>607</v>
      </c>
      <c r="B609" s="261">
        <v>9787547205051</v>
      </c>
      <c r="C609" s="262" t="s">
        <v>632</v>
      </c>
      <c r="D609" s="260" t="s">
        <v>48</v>
      </c>
      <c r="E609" s="263">
        <v>3</v>
      </c>
      <c r="F609" s="254" t="s">
        <v>10</v>
      </c>
      <c r="G609" s="255"/>
    </row>
    <row r="610" s="246" customFormat="1" customHeight="1" spans="1:7">
      <c r="A610" s="260">
        <v>608</v>
      </c>
      <c r="B610" s="261">
        <v>9787547205129</v>
      </c>
      <c r="C610" s="262" t="s">
        <v>633</v>
      </c>
      <c r="D610" s="260" t="s">
        <v>48</v>
      </c>
      <c r="E610" s="263">
        <v>3</v>
      </c>
      <c r="F610" s="254" t="s">
        <v>10</v>
      </c>
      <c r="G610" s="255"/>
    </row>
    <row r="611" s="246" customFormat="1" customHeight="1" spans="1:7">
      <c r="A611" s="260">
        <v>609</v>
      </c>
      <c r="B611" s="261">
        <v>9787547205907</v>
      </c>
      <c r="C611" s="262" t="s">
        <v>634</v>
      </c>
      <c r="D611" s="260" t="s">
        <v>48</v>
      </c>
      <c r="E611" s="263">
        <v>3</v>
      </c>
      <c r="F611" s="254" t="s">
        <v>10</v>
      </c>
      <c r="G611" s="255"/>
    </row>
    <row r="612" s="246" customFormat="1" customHeight="1" spans="1:7">
      <c r="A612" s="260">
        <v>610</v>
      </c>
      <c r="B612" s="261">
        <v>9787547205662</v>
      </c>
      <c r="C612" s="262" t="s">
        <v>635</v>
      </c>
      <c r="D612" s="260" t="s">
        <v>48</v>
      </c>
      <c r="E612" s="263">
        <v>3</v>
      </c>
      <c r="F612" s="254" t="s">
        <v>10</v>
      </c>
      <c r="G612" s="255"/>
    </row>
    <row r="613" s="246" customFormat="1" customHeight="1" spans="1:7">
      <c r="A613" s="260">
        <v>611</v>
      </c>
      <c r="B613" s="261">
        <v>9787547205952</v>
      </c>
      <c r="C613" s="262" t="s">
        <v>636</v>
      </c>
      <c r="D613" s="260" t="s">
        <v>48</v>
      </c>
      <c r="E613" s="263">
        <v>3</v>
      </c>
      <c r="F613" s="254" t="s">
        <v>10</v>
      </c>
      <c r="G613" s="255"/>
    </row>
    <row r="614" s="246" customFormat="1" customHeight="1" spans="1:7">
      <c r="A614" s="260">
        <v>612</v>
      </c>
      <c r="B614" s="261">
        <v>9787547205327</v>
      </c>
      <c r="C614" s="262" t="s">
        <v>637</v>
      </c>
      <c r="D614" s="260" t="s">
        <v>48</v>
      </c>
      <c r="E614" s="263">
        <v>3</v>
      </c>
      <c r="F614" s="254" t="s">
        <v>10</v>
      </c>
      <c r="G614" s="255"/>
    </row>
    <row r="615" s="246" customFormat="1" customHeight="1" spans="1:7">
      <c r="A615" s="260">
        <v>613</v>
      </c>
      <c r="B615" s="261">
        <v>9787547205655</v>
      </c>
      <c r="C615" s="262" t="s">
        <v>638</v>
      </c>
      <c r="D615" s="260" t="s">
        <v>48</v>
      </c>
      <c r="E615" s="263">
        <v>3</v>
      </c>
      <c r="F615" s="254" t="s">
        <v>10</v>
      </c>
      <c r="G615" s="255"/>
    </row>
    <row r="616" s="246" customFormat="1" customHeight="1" spans="1:7">
      <c r="A616" s="260">
        <v>614</v>
      </c>
      <c r="B616" s="261">
        <v>9787547205426</v>
      </c>
      <c r="C616" s="262" t="s">
        <v>639</v>
      </c>
      <c r="D616" s="260" t="s">
        <v>48</v>
      </c>
      <c r="E616" s="263">
        <v>3</v>
      </c>
      <c r="F616" s="254" t="s">
        <v>10</v>
      </c>
      <c r="G616" s="255"/>
    </row>
    <row r="617" s="246" customFormat="1" customHeight="1" spans="1:7">
      <c r="A617" s="260">
        <v>615</v>
      </c>
      <c r="B617" s="261">
        <v>9787547205211</v>
      </c>
      <c r="C617" s="262" t="s">
        <v>640</v>
      </c>
      <c r="D617" s="260" t="s">
        <v>48</v>
      </c>
      <c r="E617" s="263">
        <v>3</v>
      </c>
      <c r="F617" s="254" t="s">
        <v>10</v>
      </c>
      <c r="G617" s="255"/>
    </row>
    <row r="618" s="246" customFormat="1" customHeight="1" spans="1:7">
      <c r="A618" s="260">
        <v>616</v>
      </c>
      <c r="B618" s="261">
        <v>9787547205532</v>
      </c>
      <c r="C618" s="262" t="s">
        <v>641</v>
      </c>
      <c r="D618" s="260" t="s">
        <v>48</v>
      </c>
      <c r="E618" s="263">
        <v>3</v>
      </c>
      <c r="F618" s="254" t="s">
        <v>10</v>
      </c>
      <c r="G618" s="255"/>
    </row>
    <row r="619" s="246" customFormat="1" customHeight="1" spans="1:7">
      <c r="A619" s="260">
        <v>617</v>
      </c>
      <c r="B619" s="261">
        <v>9787547204993</v>
      </c>
      <c r="C619" s="262" t="s">
        <v>642</v>
      </c>
      <c r="D619" s="260" t="s">
        <v>48</v>
      </c>
      <c r="E619" s="263">
        <v>3</v>
      </c>
      <c r="F619" s="254" t="s">
        <v>10</v>
      </c>
      <c r="G619" s="255"/>
    </row>
    <row r="620" s="246" customFormat="1" customHeight="1" spans="1:7">
      <c r="A620" s="260">
        <v>618</v>
      </c>
      <c r="B620" s="261">
        <v>9787547205761</v>
      </c>
      <c r="C620" s="262" t="s">
        <v>643</v>
      </c>
      <c r="D620" s="260" t="s">
        <v>48</v>
      </c>
      <c r="E620" s="263">
        <v>3</v>
      </c>
      <c r="F620" s="254" t="s">
        <v>10</v>
      </c>
      <c r="G620" s="255"/>
    </row>
    <row r="621" s="246" customFormat="1" customHeight="1" spans="1:7">
      <c r="A621" s="260">
        <v>619</v>
      </c>
      <c r="B621" s="261">
        <v>9787547205341</v>
      </c>
      <c r="C621" s="262" t="s">
        <v>644</v>
      </c>
      <c r="D621" s="260" t="s">
        <v>48</v>
      </c>
      <c r="E621" s="263">
        <v>3</v>
      </c>
      <c r="F621" s="254" t="s">
        <v>10</v>
      </c>
      <c r="G621" s="255"/>
    </row>
    <row r="622" s="246" customFormat="1" customHeight="1" spans="1:7">
      <c r="A622" s="260">
        <v>620</v>
      </c>
      <c r="B622" s="261">
        <v>9787547205938</v>
      </c>
      <c r="C622" s="262" t="s">
        <v>645</v>
      </c>
      <c r="D622" s="260" t="s">
        <v>48</v>
      </c>
      <c r="E622" s="263">
        <v>3</v>
      </c>
      <c r="F622" s="254" t="s">
        <v>10</v>
      </c>
      <c r="G622" s="255"/>
    </row>
    <row r="623" s="246" customFormat="1" customHeight="1" spans="1:7">
      <c r="A623" s="260">
        <v>621</v>
      </c>
      <c r="B623" s="261">
        <v>9787547205501</v>
      </c>
      <c r="C623" s="262" t="s">
        <v>646</v>
      </c>
      <c r="D623" s="260" t="s">
        <v>48</v>
      </c>
      <c r="E623" s="263">
        <v>3</v>
      </c>
      <c r="F623" s="254" t="s">
        <v>10</v>
      </c>
      <c r="G623" s="255"/>
    </row>
    <row r="624" s="246" customFormat="1" customHeight="1" spans="1:7">
      <c r="A624" s="260">
        <v>622</v>
      </c>
      <c r="B624" s="261">
        <v>9787547205488</v>
      </c>
      <c r="C624" s="262" t="s">
        <v>647</v>
      </c>
      <c r="D624" s="260" t="s">
        <v>48</v>
      </c>
      <c r="E624" s="263">
        <v>3</v>
      </c>
      <c r="F624" s="254" t="s">
        <v>10</v>
      </c>
      <c r="G624" s="255"/>
    </row>
    <row r="625" s="246" customFormat="1" customHeight="1" spans="1:7">
      <c r="A625" s="260">
        <v>623</v>
      </c>
      <c r="B625" s="261">
        <v>9787547205495</v>
      </c>
      <c r="C625" s="262" t="s">
        <v>648</v>
      </c>
      <c r="D625" s="260" t="s">
        <v>48</v>
      </c>
      <c r="E625" s="263">
        <v>3</v>
      </c>
      <c r="F625" s="254" t="s">
        <v>10</v>
      </c>
      <c r="G625" s="255"/>
    </row>
    <row r="626" s="246" customFormat="1" customHeight="1" spans="1:7">
      <c r="A626" s="260">
        <v>624</v>
      </c>
      <c r="B626" s="261">
        <v>9787547205433</v>
      </c>
      <c r="C626" s="262" t="s">
        <v>649</v>
      </c>
      <c r="D626" s="260" t="s">
        <v>48</v>
      </c>
      <c r="E626" s="263">
        <v>3</v>
      </c>
      <c r="F626" s="254" t="s">
        <v>10</v>
      </c>
      <c r="G626" s="255"/>
    </row>
    <row r="627" s="246" customFormat="1" customHeight="1" spans="1:7">
      <c r="A627" s="260">
        <v>625</v>
      </c>
      <c r="B627" s="261">
        <v>9787547205440</v>
      </c>
      <c r="C627" s="262" t="s">
        <v>650</v>
      </c>
      <c r="D627" s="260" t="s">
        <v>48</v>
      </c>
      <c r="E627" s="263">
        <v>3</v>
      </c>
      <c r="F627" s="254" t="s">
        <v>10</v>
      </c>
      <c r="G627" s="255"/>
    </row>
    <row r="628" s="246" customFormat="1" customHeight="1" spans="1:7">
      <c r="A628" s="260">
        <v>626</v>
      </c>
      <c r="B628" s="261">
        <v>9787547205969</v>
      </c>
      <c r="C628" s="262" t="s">
        <v>651</v>
      </c>
      <c r="D628" s="260" t="s">
        <v>48</v>
      </c>
      <c r="E628" s="263">
        <v>3</v>
      </c>
      <c r="F628" s="254" t="s">
        <v>10</v>
      </c>
      <c r="G628" s="255"/>
    </row>
    <row r="629" s="246" customFormat="1" customHeight="1" spans="1:7">
      <c r="A629" s="260">
        <v>627</v>
      </c>
      <c r="B629" s="261">
        <v>9787547205884</v>
      </c>
      <c r="C629" s="262" t="s">
        <v>652</v>
      </c>
      <c r="D629" s="260" t="s">
        <v>48</v>
      </c>
      <c r="E629" s="263">
        <v>3</v>
      </c>
      <c r="F629" s="254" t="s">
        <v>10</v>
      </c>
      <c r="G629" s="255"/>
    </row>
    <row r="630" s="246" customFormat="1" customHeight="1" spans="1:7">
      <c r="A630" s="260">
        <v>628</v>
      </c>
      <c r="B630" s="261">
        <v>9787547205914</v>
      </c>
      <c r="C630" s="262" t="s">
        <v>653</v>
      </c>
      <c r="D630" s="260" t="s">
        <v>48</v>
      </c>
      <c r="E630" s="263">
        <v>3</v>
      </c>
      <c r="F630" s="254" t="s">
        <v>10</v>
      </c>
      <c r="G630" s="255"/>
    </row>
    <row r="631" s="246" customFormat="1" customHeight="1" spans="1:7">
      <c r="A631" s="260">
        <v>629</v>
      </c>
      <c r="B631" s="261">
        <v>9787547205020</v>
      </c>
      <c r="C631" s="262" t="s">
        <v>654</v>
      </c>
      <c r="D631" s="260" t="s">
        <v>48</v>
      </c>
      <c r="E631" s="263">
        <v>3</v>
      </c>
      <c r="F631" s="254" t="s">
        <v>10</v>
      </c>
      <c r="G631" s="255"/>
    </row>
    <row r="632" s="246" customFormat="1" customHeight="1" spans="1:7">
      <c r="A632" s="260">
        <v>630</v>
      </c>
      <c r="B632" s="261">
        <v>9787547205075</v>
      </c>
      <c r="C632" s="262" t="s">
        <v>655</v>
      </c>
      <c r="D632" s="260" t="s">
        <v>48</v>
      </c>
      <c r="E632" s="263">
        <v>3</v>
      </c>
      <c r="F632" s="254" t="s">
        <v>10</v>
      </c>
      <c r="G632" s="255"/>
    </row>
    <row r="633" s="246" customFormat="1" customHeight="1" spans="1:7">
      <c r="A633" s="260">
        <v>631</v>
      </c>
      <c r="B633" s="261">
        <v>9787547205792</v>
      </c>
      <c r="C633" s="262" t="s">
        <v>656</v>
      </c>
      <c r="D633" s="260" t="s">
        <v>48</v>
      </c>
      <c r="E633" s="263">
        <v>3</v>
      </c>
      <c r="F633" s="254" t="s">
        <v>10</v>
      </c>
      <c r="G633" s="255"/>
    </row>
    <row r="634" s="246" customFormat="1" customHeight="1" spans="1:7">
      <c r="A634" s="260">
        <v>632</v>
      </c>
      <c r="B634" s="261">
        <v>9787547205358</v>
      </c>
      <c r="C634" s="262" t="s">
        <v>657</v>
      </c>
      <c r="D634" s="260" t="s">
        <v>48</v>
      </c>
      <c r="E634" s="263">
        <v>3</v>
      </c>
      <c r="F634" s="254" t="s">
        <v>10</v>
      </c>
      <c r="G634" s="255"/>
    </row>
    <row r="635" s="246" customFormat="1" customHeight="1" spans="1:7">
      <c r="A635" s="260">
        <v>633</v>
      </c>
      <c r="B635" s="261">
        <v>9787547205297</v>
      </c>
      <c r="C635" s="262" t="s">
        <v>658</v>
      </c>
      <c r="D635" s="260" t="s">
        <v>48</v>
      </c>
      <c r="E635" s="263">
        <v>3</v>
      </c>
      <c r="F635" s="254" t="s">
        <v>10</v>
      </c>
      <c r="G635" s="255"/>
    </row>
    <row r="636" s="246" customFormat="1" customHeight="1" spans="1:7">
      <c r="A636" s="260">
        <v>634</v>
      </c>
      <c r="B636" s="261">
        <v>9787547205280</v>
      </c>
      <c r="C636" s="262" t="s">
        <v>659</v>
      </c>
      <c r="D636" s="260" t="s">
        <v>48</v>
      </c>
      <c r="E636" s="263">
        <v>3</v>
      </c>
      <c r="F636" s="254" t="s">
        <v>10</v>
      </c>
      <c r="G636" s="255"/>
    </row>
    <row r="637" s="246" customFormat="1" customHeight="1" spans="1:7">
      <c r="A637" s="260">
        <v>635</v>
      </c>
      <c r="B637" s="261">
        <v>9787547205587</v>
      </c>
      <c r="C637" s="262" t="s">
        <v>660</v>
      </c>
      <c r="D637" s="260" t="s">
        <v>48</v>
      </c>
      <c r="E637" s="263">
        <v>3</v>
      </c>
      <c r="F637" s="254" t="s">
        <v>10</v>
      </c>
      <c r="G637" s="255"/>
    </row>
    <row r="638" s="246" customFormat="1" customHeight="1" spans="1:7">
      <c r="A638" s="260">
        <v>636</v>
      </c>
      <c r="B638" s="261">
        <v>9787547205617</v>
      </c>
      <c r="C638" s="262" t="s">
        <v>661</v>
      </c>
      <c r="D638" s="260" t="s">
        <v>48</v>
      </c>
      <c r="E638" s="263">
        <v>3</v>
      </c>
      <c r="F638" s="254" t="s">
        <v>10</v>
      </c>
      <c r="G638" s="255"/>
    </row>
    <row r="639" s="246" customFormat="1" customHeight="1" spans="1:7">
      <c r="A639" s="260">
        <v>637</v>
      </c>
      <c r="B639" s="261">
        <v>9787547205594</v>
      </c>
      <c r="C639" s="262" t="s">
        <v>662</v>
      </c>
      <c r="D639" s="260" t="s">
        <v>48</v>
      </c>
      <c r="E639" s="263">
        <v>3</v>
      </c>
      <c r="F639" s="254" t="s">
        <v>10</v>
      </c>
      <c r="G639" s="255"/>
    </row>
    <row r="640" s="246" customFormat="1" customHeight="1" spans="1:7">
      <c r="A640" s="260">
        <v>638</v>
      </c>
      <c r="B640" s="261">
        <v>9787547205600</v>
      </c>
      <c r="C640" s="262" t="s">
        <v>663</v>
      </c>
      <c r="D640" s="260" t="s">
        <v>48</v>
      </c>
      <c r="E640" s="263">
        <v>3</v>
      </c>
      <c r="F640" s="254" t="s">
        <v>10</v>
      </c>
      <c r="G640" s="255"/>
    </row>
    <row r="641" s="246" customFormat="1" customHeight="1" spans="1:7">
      <c r="A641" s="260">
        <v>639</v>
      </c>
      <c r="B641" s="261">
        <v>9787547205877</v>
      </c>
      <c r="C641" s="262" t="s">
        <v>664</v>
      </c>
      <c r="D641" s="260" t="s">
        <v>48</v>
      </c>
      <c r="E641" s="263">
        <v>3</v>
      </c>
      <c r="F641" s="254" t="s">
        <v>10</v>
      </c>
      <c r="G641" s="255"/>
    </row>
    <row r="642" s="246" customFormat="1" customHeight="1" spans="1:7">
      <c r="A642" s="260">
        <v>640</v>
      </c>
      <c r="B642" s="261">
        <v>9787547205754</v>
      </c>
      <c r="C642" s="262" t="s">
        <v>665</v>
      </c>
      <c r="D642" s="260" t="s">
        <v>48</v>
      </c>
      <c r="E642" s="263">
        <v>3</v>
      </c>
      <c r="F642" s="254" t="s">
        <v>10</v>
      </c>
      <c r="G642" s="255"/>
    </row>
    <row r="643" s="246" customFormat="1" customHeight="1" spans="1:7">
      <c r="A643" s="260">
        <v>641</v>
      </c>
      <c r="B643" s="261">
        <v>9787547205860</v>
      </c>
      <c r="C643" s="262" t="s">
        <v>666</v>
      </c>
      <c r="D643" s="260" t="s">
        <v>48</v>
      </c>
      <c r="E643" s="263">
        <v>3</v>
      </c>
      <c r="F643" s="254" t="s">
        <v>10</v>
      </c>
      <c r="G643" s="255"/>
    </row>
    <row r="644" s="246" customFormat="1" customHeight="1" spans="1:7">
      <c r="A644" s="260">
        <v>642</v>
      </c>
      <c r="B644" s="261">
        <v>9787547205525</v>
      </c>
      <c r="C644" s="262" t="s">
        <v>667</v>
      </c>
      <c r="D644" s="260" t="s">
        <v>48</v>
      </c>
      <c r="E644" s="263">
        <v>3</v>
      </c>
      <c r="F644" s="254" t="s">
        <v>10</v>
      </c>
      <c r="G644" s="255"/>
    </row>
    <row r="645" s="246" customFormat="1" customHeight="1" spans="1:7">
      <c r="A645" s="260">
        <v>643</v>
      </c>
      <c r="B645" s="261">
        <v>9787547205198</v>
      </c>
      <c r="C645" s="262" t="s">
        <v>668</v>
      </c>
      <c r="D645" s="260" t="s">
        <v>48</v>
      </c>
      <c r="E645" s="263">
        <v>3</v>
      </c>
      <c r="F645" s="254" t="s">
        <v>10</v>
      </c>
      <c r="G645" s="255"/>
    </row>
    <row r="646" s="246" customFormat="1" customHeight="1" spans="1:7">
      <c r="A646" s="260">
        <v>644</v>
      </c>
      <c r="B646" s="261">
        <v>9787547205372</v>
      </c>
      <c r="C646" s="262" t="s">
        <v>669</v>
      </c>
      <c r="D646" s="260" t="s">
        <v>48</v>
      </c>
      <c r="E646" s="263">
        <v>3</v>
      </c>
      <c r="F646" s="254" t="s">
        <v>10</v>
      </c>
      <c r="G646" s="255"/>
    </row>
    <row r="647" s="246" customFormat="1" customHeight="1" spans="1:7">
      <c r="A647" s="260">
        <v>645</v>
      </c>
      <c r="B647" s="261">
        <v>9787547205174</v>
      </c>
      <c r="C647" s="262" t="s">
        <v>670</v>
      </c>
      <c r="D647" s="260" t="s">
        <v>48</v>
      </c>
      <c r="E647" s="263">
        <v>3</v>
      </c>
      <c r="F647" s="254" t="s">
        <v>10</v>
      </c>
      <c r="G647" s="255"/>
    </row>
    <row r="648" s="246" customFormat="1" customHeight="1" spans="1:7">
      <c r="A648" s="260">
        <v>646</v>
      </c>
      <c r="B648" s="261">
        <v>9787547213759</v>
      </c>
      <c r="C648" s="262" t="s">
        <v>671</v>
      </c>
      <c r="D648" s="260" t="s">
        <v>48</v>
      </c>
      <c r="E648" s="263">
        <v>3</v>
      </c>
      <c r="F648" s="254" t="s">
        <v>10</v>
      </c>
      <c r="G648" s="255"/>
    </row>
    <row r="649" s="246" customFormat="1" customHeight="1" spans="1:7">
      <c r="A649" s="260">
        <v>647</v>
      </c>
      <c r="B649" s="261">
        <v>9787547211410</v>
      </c>
      <c r="C649" s="262" t="s">
        <v>672</v>
      </c>
      <c r="D649" s="260" t="s">
        <v>48</v>
      </c>
      <c r="E649" s="263">
        <v>3</v>
      </c>
      <c r="F649" s="254" t="s">
        <v>10</v>
      </c>
      <c r="G649" s="255"/>
    </row>
    <row r="650" s="246" customFormat="1" customHeight="1" spans="1:7">
      <c r="A650" s="260">
        <v>648</v>
      </c>
      <c r="B650" s="261">
        <v>9787547210376</v>
      </c>
      <c r="C650" s="262" t="s">
        <v>673</v>
      </c>
      <c r="D650" s="260" t="s">
        <v>48</v>
      </c>
      <c r="E650" s="263">
        <v>3</v>
      </c>
      <c r="F650" s="254" t="s">
        <v>10</v>
      </c>
      <c r="G650" s="255"/>
    </row>
    <row r="651" s="246" customFormat="1" customHeight="1" spans="1:7">
      <c r="A651" s="260">
        <v>649</v>
      </c>
      <c r="B651" s="261">
        <v>9787547210864</v>
      </c>
      <c r="C651" s="262" t="s">
        <v>674</v>
      </c>
      <c r="D651" s="260" t="s">
        <v>48</v>
      </c>
      <c r="E651" s="263">
        <v>3</v>
      </c>
      <c r="F651" s="254" t="s">
        <v>10</v>
      </c>
      <c r="G651" s="255"/>
    </row>
    <row r="652" s="246" customFormat="1" customHeight="1" spans="1:7">
      <c r="A652" s="260">
        <v>650</v>
      </c>
      <c r="B652" s="261">
        <v>9787547210932</v>
      </c>
      <c r="C652" s="262" t="s">
        <v>675</v>
      </c>
      <c r="D652" s="260" t="s">
        <v>48</v>
      </c>
      <c r="E652" s="263">
        <v>3</v>
      </c>
      <c r="F652" s="254" t="s">
        <v>10</v>
      </c>
      <c r="G652" s="255"/>
    </row>
    <row r="653" s="246" customFormat="1" customHeight="1" spans="1:7">
      <c r="A653" s="260">
        <v>651</v>
      </c>
      <c r="B653" s="261">
        <v>9787547211779</v>
      </c>
      <c r="C653" s="262" t="s">
        <v>676</v>
      </c>
      <c r="D653" s="260" t="s">
        <v>48</v>
      </c>
      <c r="E653" s="263">
        <v>3</v>
      </c>
      <c r="F653" s="254" t="s">
        <v>10</v>
      </c>
      <c r="G653" s="255"/>
    </row>
    <row r="654" s="246" customFormat="1" customHeight="1" spans="1:7">
      <c r="A654" s="260">
        <v>652</v>
      </c>
      <c r="B654" s="261">
        <v>9787547211038</v>
      </c>
      <c r="C654" s="262" t="s">
        <v>677</v>
      </c>
      <c r="D654" s="260" t="s">
        <v>48</v>
      </c>
      <c r="E654" s="263">
        <v>3</v>
      </c>
      <c r="F654" s="254" t="s">
        <v>10</v>
      </c>
      <c r="G654" s="255"/>
    </row>
    <row r="655" s="246" customFormat="1" customHeight="1" spans="1:7">
      <c r="A655" s="260">
        <v>653</v>
      </c>
      <c r="B655" s="261">
        <v>9787547211380</v>
      </c>
      <c r="C655" s="262" t="s">
        <v>678</v>
      </c>
      <c r="D655" s="260" t="s">
        <v>48</v>
      </c>
      <c r="E655" s="263">
        <v>3</v>
      </c>
      <c r="F655" s="254" t="s">
        <v>10</v>
      </c>
      <c r="G655" s="255"/>
    </row>
    <row r="656" s="246" customFormat="1" customHeight="1" spans="1:7">
      <c r="A656" s="260">
        <v>654</v>
      </c>
      <c r="B656" s="261">
        <v>9787547213896</v>
      </c>
      <c r="C656" s="262" t="s">
        <v>679</v>
      </c>
      <c r="D656" s="260" t="s">
        <v>48</v>
      </c>
      <c r="E656" s="263">
        <v>3</v>
      </c>
      <c r="F656" s="254" t="s">
        <v>10</v>
      </c>
      <c r="G656" s="255"/>
    </row>
    <row r="657" s="246" customFormat="1" customHeight="1" spans="1:7">
      <c r="A657" s="260">
        <v>655</v>
      </c>
      <c r="B657" s="261">
        <v>9787547210918</v>
      </c>
      <c r="C657" s="262" t="s">
        <v>680</v>
      </c>
      <c r="D657" s="260" t="s">
        <v>48</v>
      </c>
      <c r="E657" s="263">
        <v>3</v>
      </c>
      <c r="F657" s="254" t="s">
        <v>10</v>
      </c>
      <c r="G657" s="255"/>
    </row>
    <row r="658" s="246" customFormat="1" customHeight="1" spans="1:7">
      <c r="A658" s="260">
        <v>656</v>
      </c>
      <c r="B658" s="261">
        <v>9787547213865</v>
      </c>
      <c r="C658" s="262" t="s">
        <v>681</v>
      </c>
      <c r="D658" s="260" t="s">
        <v>48</v>
      </c>
      <c r="E658" s="263">
        <v>3</v>
      </c>
      <c r="F658" s="254" t="s">
        <v>10</v>
      </c>
      <c r="G658" s="255"/>
    </row>
    <row r="659" s="246" customFormat="1" customHeight="1" spans="1:7">
      <c r="A659" s="260">
        <v>657</v>
      </c>
      <c r="B659" s="261">
        <v>9787547211984</v>
      </c>
      <c r="C659" s="262" t="s">
        <v>682</v>
      </c>
      <c r="D659" s="260" t="s">
        <v>48</v>
      </c>
      <c r="E659" s="263">
        <v>3</v>
      </c>
      <c r="F659" s="254" t="s">
        <v>10</v>
      </c>
      <c r="G659" s="255"/>
    </row>
    <row r="660" s="246" customFormat="1" customHeight="1" spans="1:7">
      <c r="A660" s="260">
        <v>658</v>
      </c>
      <c r="B660" s="261">
        <v>9787547211991</v>
      </c>
      <c r="C660" s="262" t="s">
        <v>683</v>
      </c>
      <c r="D660" s="260" t="s">
        <v>48</v>
      </c>
      <c r="E660" s="263">
        <v>3</v>
      </c>
      <c r="F660" s="254" t="s">
        <v>10</v>
      </c>
      <c r="G660" s="255"/>
    </row>
    <row r="661" s="246" customFormat="1" customHeight="1" spans="1:7">
      <c r="A661" s="260">
        <v>659</v>
      </c>
      <c r="B661" s="261">
        <v>9787547213155</v>
      </c>
      <c r="C661" s="262" t="s">
        <v>684</v>
      </c>
      <c r="D661" s="260" t="s">
        <v>48</v>
      </c>
      <c r="E661" s="263">
        <v>3</v>
      </c>
      <c r="F661" s="254" t="s">
        <v>10</v>
      </c>
      <c r="G661" s="255"/>
    </row>
    <row r="662" s="246" customFormat="1" customHeight="1" spans="1:7">
      <c r="A662" s="260">
        <v>660</v>
      </c>
      <c r="B662" s="261">
        <v>9787547213933</v>
      </c>
      <c r="C662" s="262" t="s">
        <v>685</v>
      </c>
      <c r="D662" s="260" t="s">
        <v>48</v>
      </c>
      <c r="E662" s="263">
        <v>3</v>
      </c>
      <c r="F662" s="254" t="s">
        <v>10</v>
      </c>
      <c r="G662" s="255"/>
    </row>
    <row r="663" s="246" customFormat="1" customHeight="1" spans="1:7">
      <c r="A663" s="260">
        <v>661</v>
      </c>
      <c r="B663" s="261">
        <v>9787547211441</v>
      </c>
      <c r="C663" s="262" t="s">
        <v>686</v>
      </c>
      <c r="D663" s="260" t="s">
        <v>48</v>
      </c>
      <c r="E663" s="263">
        <v>3</v>
      </c>
      <c r="F663" s="254" t="s">
        <v>10</v>
      </c>
      <c r="G663" s="255"/>
    </row>
    <row r="664" s="246" customFormat="1" customHeight="1" spans="1:7">
      <c r="A664" s="260">
        <v>662</v>
      </c>
      <c r="B664" s="261">
        <v>9787547211793</v>
      </c>
      <c r="C664" s="262" t="s">
        <v>687</v>
      </c>
      <c r="D664" s="260" t="s">
        <v>48</v>
      </c>
      <c r="E664" s="263">
        <v>3</v>
      </c>
      <c r="F664" s="254" t="s">
        <v>10</v>
      </c>
      <c r="G664" s="255"/>
    </row>
    <row r="665" s="246" customFormat="1" customHeight="1" spans="1:7">
      <c r="A665" s="260">
        <v>663</v>
      </c>
      <c r="B665" s="261">
        <v>9787547212615</v>
      </c>
      <c r="C665" s="262" t="s">
        <v>688</v>
      </c>
      <c r="D665" s="260" t="s">
        <v>48</v>
      </c>
      <c r="E665" s="263">
        <v>3</v>
      </c>
      <c r="F665" s="254" t="s">
        <v>10</v>
      </c>
      <c r="G665" s="255"/>
    </row>
    <row r="666" s="246" customFormat="1" customHeight="1" spans="1:7">
      <c r="A666" s="260">
        <v>664</v>
      </c>
      <c r="B666" s="261">
        <v>9787547211458</v>
      </c>
      <c r="C666" s="262" t="s">
        <v>689</v>
      </c>
      <c r="D666" s="260" t="s">
        <v>48</v>
      </c>
      <c r="E666" s="263">
        <v>3</v>
      </c>
      <c r="F666" s="254" t="s">
        <v>10</v>
      </c>
      <c r="G666" s="255"/>
    </row>
    <row r="667" s="246" customFormat="1" customHeight="1" spans="1:7">
      <c r="A667" s="260">
        <v>665</v>
      </c>
      <c r="B667" s="261">
        <v>9787547210963</v>
      </c>
      <c r="C667" s="262" t="s">
        <v>690</v>
      </c>
      <c r="D667" s="260" t="s">
        <v>48</v>
      </c>
      <c r="E667" s="263">
        <v>3</v>
      </c>
      <c r="F667" s="254" t="s">
        <v>10</v>
      </c>
      <c r="G667" s="255"/>
    </row>
    <row r="668" s="246" customFormat="1" customHeight="1" spans="1:7">
      <c r="A668" s="260">
        <v>666</v>
      </c>
      <c r="B668" s="261">
        <v>9787547211397</v>
      </c>
      <c r="C668" s="262" t="s">
        <v>691</v>
      </c>
      <c r="D668" s="260" t="s">
        <v>48</v>
      </c>
      <c r="E668" s="263">
        <v>3</v>
      </c>
      <c r="F668" s="254" t="s">
        <v>10</v>
      </c>
      <c r="G668" s="255"/>
    </row>
    <row r="669" s="246" customFormat="1" customHeight="1" spans="1:7">
      <c r="A669" s="260">
        <v>667</v>
      </c>
      <c r="B669" s="261">
        <v>9787547212127</v>
      </c>
      <c r="C669" s="262" t="s">
        <v>692</v>
      </c>
      <c r="D669" s="260" t="s">
        <v>48</v>
      </c>
      <c r="E669" s="263">
        <v>3</v>
      </c>
      <c r="F669" s="254" t="s">
        <v>10</v>
      </c>
      <c r="G669" s="255"/>
    </row>
    <row r="670" s="246" customFormat="1" customHeight="1" spans="1:7">
      <c r="A670" s="260">
        <v>668</v>
      </c>
      <c r="B670" s="261">
        <v>9787547211342</v>
      </c>
      <c r="C670" s="262" t="s">
        <v>693</v>
      </c>
      <c r="D670" s="260" t="s">
        <v>48</v>
      </c>
      <c r="E670" s="263">
        <v>3</v>
      </c>
      <c r="F670" s="254" t="s">
        <v>10</v>
      </c>
      <c r="G670" s="255"/>
    </row>
    <row r="671" s="246" customFormat="1" customHeight="1" spans="1:7">
      <c r="A671" s="260">
        <v>669</v>
      </c>
      <c r="B671" s="261">
        <v>9787547212646</v>
      </c>
      <c r="C671" s="262" t="s">
        <v>694</v>
      </c>
      <c r="D671" s="260" t="s">
        <v>48</v>
      </c>
      <c r="E671" s="263">
        <v>3</v>
      </c>
      <c r="F671" s="254" t="s">
        <v>10</v>
      </c>
      <c r="G671" s="255"/>
    </row>
    <row r="672" s="246" customFormat="1" customHeight="1" spans="1:7">
      <c r="A672" s="260">
        <v>670</v>
      </c>
      <c r="B672" s="261">
        <v>9787547211502</v>
      </c>
      <c r="C672" s="262" t="s">
        <v>695</v>
      </c>
      <c r="D672" s="260" t="s">
        <v>48</v>
      </c>
      <c r="E672" s="263">
        <v>3</v>
      </c>
      <c r="F672" s="254" t="s">
        <v>10</v>
      </c>
      <c r="G672" s="255"/>
    </row>
    <row r="673" s="246" customFormat="1" customHeight="1" spans="1:7">
      <c r="A673" s="260">
        <v>671</v>
      </c>
      <c r="B673" s="261">
        <v>9787547211359</v>
      </c>
      <c r="C673" s="262" t="s">
        <v>696</v>
      </c>
      <c r="D673" s="260" t="s">
        <v>48</v>
      </c>
      <c r="E673" s="263">
        <v>3</v>
      </c>
      <c r="F673" s="254" t="s">
        <v>10</v>
      </c>
      <c r="G673" s="255"/>
    </row>
    <row r="674" s="246" customFormat="1" customHeight="1" spans="1:7">
      <c r="A674" s="260">
        <v>672</v>
      </c>
      <c r="B674" s="261">
        <v>9787547211366</v>
      </c>
      <c r="C674" s="262" t="s">
        <v>697</v>
      </c>
      <c r="D674" s="260" t="s">
        <v>48</v>
      </c>
      <c r="E674" s="263">
        <v>3</v>
      </c>
      <c r="F674" s="254" t="s">
        <v>10</v>
      </c>
      <c r="G674" s="255"/>
    </row>
    <row r="675" s="246" customFormat="1" customHeight="1" spans="1:7">
      <c r="A675" s="260">
        <v>673</v>
      </c>
      <c r="B675" s="261">
        <v>9787547211854</v>
      </c>
      <c r="C675" s="262" t="s">
        <v>698</v>
      </c>
      <c r="D675" s="260" t="s">
        <v>48</v>
      </c>
      <c r="E675" s="263">
        <v>3</v>
      </c>
      <c r="F675" s="254" t="s">
        <v>10</v>
      </c>
      <c r="G675" s="255"/>
    </row>
    <row r="676" s="246" customFormat="1" customHeight="1" spans="1:7">
      <c r="A676" s="260">
        <v>674</v>
      </c>
      <c r="B676" s="261">
        <v>9787547210895</v>
      </c>
      <c r="C676" s="262" t="s">
        <v>699</v>
      </c>
      <c r="D676" s="260" t="s">
        <v>48</v>
      </c>
      <c r="E676" s="263">
        <v>3</v>
      </c>
      <c r="F676" s="254" t="s">
        <v>10</v>
      </c>
      <c r="G676" s="255"/>
    </row>
    <row r="677" s="246" customFormat="1" customHeight="1" spans="1:7">
      <c r="A677" s="260">
        <v>675</v>
      </c>
      <c r="B677" s="261">
        <v>9787547211977</v>
      </c>
      <c r="C677" s="262" t="s">
        <v>700</v>
      </c>
      <c r="D677" s="260" t="s">
        <v>48</v>
      </c>
      <c r="E677" s="263">
        <v>3</v>
      </c>
      <c r="F677" s="254" t="s">
        <v>10</v>
      </c>
      <c r="G677" s="255"/>
    </row>
    <row r="678" s="246" customFormat="1" customHeight="1" spans="1:7">
      <c r="A678" s="260">
        <v>676</v>
      </c>
      <c r="B678" s="261">
        <v>9787547211885</v>
      </c>
      <c r="C678" s="262" t="s">
        <v>701</v>
      </c>
      <c r="D678" s="260" t="s">
        <v>48</v>
      </c>
      <c r="E678" s="263">
        <v>3</v>
      </c>
      <c r="F678" s="254" t="s">
        <v>10</v>
      </c>
      <c r="G678" s="255"/>
    </row>
    <row r="679" s="246" customFormat="1" customHeight="1" spans="1:7">
      <c r="A679" s="260">
        <v>677</v>
      </c>
      <c r="B679" s="261">
        <v>9787547210383</v>
      </c>
      <c r="C679" s="262" t="s">
        <v>702</v>
      </c>
      <c r="D679" s="260" t="s">
        <v>48</v>
      </c>
      <c r="E679" s="263">
        <v>3</v>
      </c>
      <c r="F679" s="254" t="s">
        <v>10</v>
      </c>
      <c r="G679" s="255"/>
    </row>
    <row r="680" s="246" customFormat="1" customHeight="1" spans="1:7">
      <c r="A680" s="260">
        <v>678</v>
      </c>
      <c r="B680" s="261">
        <v>9787547211021</v>
      </c>
      <c r="C680" s="262" t="s">
        <v>703</v>
      </c>
      <c r="D680" s="260" t="s">
        <v>48</v>
      </c>
      <c r="E680" s="263">
        <v>3</v>
      </c>
      <c r="F680" s="254" t="s">
        <v>10</v>
      </c>
      <c r="G680" s="255"/>
    </row>
    <row r="681" s="246" customFormat="1" customHeight="1" spans="1:7">
      <c r="A681" s="260">
        <v>679</v>
      </c>
      <c r="B681" s="261">
        <v>9787547213124</v>
      </c>
      <c r="C681" s="262" t="s">
        <v>704</v>
      </c>
      <c r="D681" s="260" t="s">
        <v>48</v>
      </c>
      <c r="E681" s="263">
        <v>3</v>
      </c>
      <c r="F681" s="254" t="s">
        <v>10</v>
      </c>
      <c r="G681" s="255"/>
    </row>
    <row r="682" s="246" customFormat="1" customHeight="1" spans="1:7">
      <c r="A682" s="260">
        <v>680</v>
      </c>
      <c r="B682" s="261">
        <v>9787547211472</v>
      </c>
      <c r="C682" s="262" t="s">
        <v>705</v>
      </c>
      <c r="D682" s="260" t="s">
        <v>48</v>
      </c>
      <c r="E682" s="263">
        <v>3</v>
      </c>
      <c r="F682" s="254" t="s">
        <v>10</v>
      </c>
      <c r="G682" s="255"/>
    </row>
    <row r="683" s="246" customFormat="1" customHeight="1" spans="1:7">
      <c r="A683" s="260">
        <v>681</v>
      </c>
      <c r="B683" s="261">
        <v>9787547211403</v>
      </c>
      <c r="C683" s="262" t="s">
        <v>706</v>
      </c>
      <c r="D683" s="260" t="s">
        <v>48</v>
      </c>
      <c r="E683" s="263">
        <v>3</v>
      </c>
      <c r="F683" s="254" t="s">
        <v>10</v>
      </c>
      <c r="G683" s="255"/>
    </row>
    <row r="684" s="246" customFormat="1" customHeight="1" spans="1:7">
      <c r="A684" s="260">
        <v>682</v>
      </c>
      <c r="B684" s="261">
        <v>9787547213148</v>
      </c>
      <c r="C684" s="262" t="s">
        <v>707</v>
      </c>
      <c r="D684" s="260" t="s">
        <v>48</v>
      </c>
      <c r="E684" s="263">
        <v>3</v>
      </c>
      <c r="F684" s="254" t="s">
        <v>10</v>
      </c>
      <c r="G684" s="255"/>
    </row>
    <row r="685" s="246" customFormat="1" customHeight="1" spans="1:7">
      <c r="A685" s="260">
        <v>683</v>
      </c>
      <c r="B685" s="261">
        <v>9787547211335</v>
      </c>
      <c r="C685" s="262" t="s">
        <v>708</v>
      </c>
      <c r="D685" s="260" t="s">
        <v>48</v>
      </c>
      <c r="E685" s="263">
        <v>3</v>
      </c>
      <c r="F685" s="254" t="s">
        <v>10</v>
      </c>
      <c r="G685" s="255"/>
    </row>
    <row r="686" s="246" customFormat="1" customHeight="1" spans="1:7">
      <c r="A686" s="260">
        <v>684</v>
      </c>
      <c r="B686" s="261">
        <v>9787547212103</v>
      </c>
      <c r="C686" s="262" t="s">
        <v>709</v>
      </c>
      <c r="D686" s="260" t="s">
        <v>48</v>
      </c>
      <c r="E686" s="263">
        <v>3</v>
      </c>
      <c r="F686" s="254" t="s">
        <v>10</v>
      </c>
      <c r="G686" s="255"/>
    </row>
    <row r="687" s="246" customFormat="1" customHeight="1" spans="1:7">
      <c r="A687" s="260">
        <v>685</v>
      </c>
      <c r="B687" s="261">
        <v>9787547212431</v>
      </c>
      <c r="C687" s="262" t="s">
        <v>710</v>
      </c>
      <c r="D687" s="260" t="s">
        <v>48</v>
      </c>
      <c r="E687" s="263">
        <v>3</v>
      </c>
      <c r="F687" s="254" t="s">
        <v>10</v>
      </c>
      <c r="G687" s="255"/>
    </row>
    <row r="688" s="246" customFormat="1" customHeight="1" spans="1:7">
      <c r="A688" s="260">
        <v>686</v>
      </c>
      <c r="B688" s="261">
        <v>9787547211809</v>
      </c>
      <c r="C688" s="262" t="s">
        <v>711</v>
      </c>
      <c r="D688" s="260" t="s">
        <v>48</v>
      </c>
      <c r="E688" s="263">
        <v>3</v>
      </c>
      <c r="F688" s="254" t="s">
        <v>10</v>
      </c>
      <c r="G688" s="255"/>
    </row>
    <row r="689" s="246" customFormat="1" customHeight="1" spans="1:7">
      <c r="A689" s="260">
        <v>687</v>
      </c>
      <c r="B689" s="261">
        <v>9787547212592</v>
      </c>
      <c r="C689" s="262" t="s">
        <v>712</v>
      </c>
      <c r="D689" s="260" t="s">
        <v>48</v>
      </c>
      <c r="E689" s="263">
        <v>3</v>
      </c>
      <c r="F689" s="254" t="s">
        <v>10</v>
      </c>
      <c r="G689" s="255"/>
    </row>
    <row r="690" s="246" customFormat="1" customHeight="1" spans="1:7">
      <c r="A690" s="260">
        <v>688</v>
      </c>
      <c r="B690" s="261">
        <v>9787547210871</v>
      </c>
      <c r="C690" s="262" t="s">
        <v>713</v>
      </c>
      <c r="D690" s="260" t="s">
        <v>48</v>
      </c>
      <c r="E690" s="263">
        <v>3</v>
      </c>
      <c r="F690" s="254" t="s">
        <v>10</v>
      </c>
      <c r="G690" s="255"/>
    </row>
    <row r="691" s="246" customFormat="1" customHeight="1" spans="1:7">
      <c r="A691" s="260">
        <v>689</v>
      </c>
      <c r="B691" s="261">
        <v>9787547210901</v>
      </c>
      <c r="C691" s="262" t="s">
        <v>714</v>
      </c>
      <c r="D691" s="260" t="s">
        <v>48</v>
      </c>
      <c r="E691" s="263">
        <v>3</v>
      </c>
      <c r="F691" s="254" t="s">
        <v>10</v>
      </c>
      <c r="G691" s="255"/>
    </row>
    <row r="692" s="246" customFormat="1" customHeight="1" spans="1:7">
      <c r="A692" s="260">
        <v>690</v>
      </c>
      <c r="B692" s="261">
        <v>9787547211427</v>
      </c>
      <c r="C692" s="262" t="s">
        <v>715</v>
      </c>
      <c r="D692" s="260" t="s">
        <v>48</v>
      </c>
      <c r="E692" s="263">
        <v>3</v>
      </c>
      <c r="F692" s="254" t="s">
        <v>10</v>
      </c>
      <c r="G692" s="255"/>
    </row>
    <row r="693" s="246" customFormat="1" customHeight="1" spans="1:7">
      <c r="A693" s="260">
        <v>691</v>
      </c>
      <c r="B693" s="261">
        <v>9787547212622</v>
      </c>
      <c r="C693" s="262" t="s">
        <v>716</v>
      </c>
      <c r="D693" s="260" t="s">
        <v>48</v>
      </c>
      <c r="E693" s="263">
        <v>3</v>
      </c>
      <c r="F693" s="254" t="s">
        <v>10</v>
      </c>
      <c r="G693" s="255"/>
    </row>
    <row r="694" s="246" customFormat="1" customHeight="1" spans="1:7">
      <c r="A694" s="260">
        <v>692</v>
      </c>
      <c r="B694" s="261">
        <v>9787547211007</v>
      </c>
      <c r="C694" s="262" t="s">
        <v>717</v>
      </c>
      <c r="D694" s="260" t="s">
        <v>48</v>
      </c>
      <c r="E694" s="263">
        <v>3</v>
      </c>
      <c r="F694" s="254" t="s">
        <v>10</v>
      </c>
      <c r="G694" s="255"/>
    </row>
    <row r="695" s="246" customFormat="1" customHeight="1" spans="1:7">
      <c r="A695" s="260">
        <v>693</v>
      </c>
      <c r="B695" s="261">
        <v>9787547211373</v>
      </c>
      <c r="C695" s="262" t="s">
        <v>718</v>
      </c>
      <c r="D695" s="260" t="s">
        <v>48</v>
      </c>
      <c r="E695" s="263">
        <v>3</v>
      </c>
      <c r="F695" s="254" t="s">
        <v>10</v>
      </c>
      <c r="G695" s="255"/>
    </row>
    <row r="696" s="246" customFormat="1" customHeight="1" spans="1:7">
      <c r="A696" s="260">
        <v>694</v>
      </c>
      <c r="B696" s="261">
        <v>9787547211489</v>
      </c>
      <c r="C696" s="262" t="s">
        <v>719</v>
      </c>
      <c r="D696" s="260" t="s">
        <v>48</v>
      </c>
      <c r="E696" s="263">
        <v>3</v>
      </c>
      <c r="F696" s="254" t="s">
        <v>10</v>
      </c>
      <c r="G696" s="255"/>
    </row>
    <row r="697" s="246" customFormat="1" customHeight="1" spans="1:7">
      <c r="A697" s="260">
        <v>695</v>
      </c>
      <c r="B697" s="261">
        <v>9787547210994</v>
      </c>
      <c r="C697" s="262" t="s">
        <v>720</v>
      </c>
      <c r="D697" s="260" t="s">
        <v>48</v>
      </c>
      <c r="E697" s="263">
        <v>3</v>
      </c>
      <c r="F697" s="254" t="s">
        <v>10</v>
      </c>
      <c r="G697" s="255"/>
    </row>
    <row r="698" s="246" customFormat="1" customHeight="1" spans="1:7">
      <c r="A698" s="260">
        <v>696</v>
      </c>
      <c r="B698" s="261">
        <v>9787547211830</v>
      </c>
      <c r="C698" s="262" t="s">
        <v>721</v>
      </c>
      <c r="D698" s="260" t="s">
        <v>48</v>
      </c>
      <c r="E698" s="263">
        <v>3</v>
      </c>
      <c r="F698" s="254" t="s">
        <v>10</v>
      </c>
      <c r="G698" s="255"/>
    </row>
    <row r="699" s="246" customFormat="1" customHeight="1" spans="1:7">
      <c r="A699" s="260">
        <v>697</v>
      </c>
      <c r="B699" s="261">
        <v>9787547213131</v>
      </c>
      <c r="C699" s="262" t="s">
        <v>722</v>
      </c>
      <c r="D699" s="260" t="s">
        <v>48</v>
      </c>
      <c r="E699" s="263">
        <v>3</v>
      </c>
      <c r="F699" s="254" t="s">
        <v>10</v>
      </c>
      <c r="G699" s="255"/>
    </row>
    <row r="700" s="246" customFormat="1" customHeight="1" spans="1:7">
      <c r="A700" s="260">
        <v>698</v>
      </c>
      <c r="B700" s="261">
        <v>9787547213834</v>
      </c>
      <c r="C700" s="262" t="s">
        <v>723</v>
      </c>
      <c r="D700" s="260" t="s">
        <v>48</v>
      </c>
      <c r="E700" s="263">
        <v>3</v>
      </c>
      <c r="F700" s="254" t="s">
        <v>10</v>
      </c>
      <c r="G700" s="255"/>
    </row>
    <row r="701" s="246" customFormat="1" customHeight="1" spans="1:7">
      <c r="A701" s="260">
        <v>699</v>
      </c>
      <c r="B701" s="261">
        <v>9787547213773</v>
      </c>
      <c r="C701" s="262" t="s">
        <v>724</v>
      </c>
      <c r="D701" s="260" t="s">
        <v>48</v>
      </c>
      <c r="E701" s="263">
        <v>3</v>
      </c>
      <c r="F701" s="254" t="s">
        <v>10</v>
      </c>
      <c r="G701" s="255"/>
    </row>
    <row r="702" s="246" customFormat="1" customHeight="1" spans="1:7">
      <c r="A702" s="260">
        <v>700</v>
      </c>
      <c r="B702" s="261">
        <v>9787547211199</v>
      </c>
      <c r="C702" s="262" t="s">
        <v>725</v>
      </c>
      <c r="D702" s="260" t="s">
        <v>48</v>
      </c>
      <c r="E702" s="263">
        <v>3</v>
      </c>
      <c r="F702" s="254" t="s">
        <v>10</v>
      </c>
      <c r="G702" s="255"/>
    </row>
    <row r="703" s="246" customFormat="1" customHeight="1" spans="1:7">
      <c r="A703" s="260">
        <v>701</v>
      </c>
      <c r="B703" s="261">
        <v>9787547212295</v>
      </c>
      <c r="C703" s="262" t="s">
        <v>726</v>
      </c>
      <c r="D703" s="260" t="s">
        <v>48</v>
      </c>
      <c r="E703" s="263">
        <v>3</v>
      </c>
      <c r="F703" s="254" t="s">
        <v>10</v>
      </c>
      <c r="G703" s="255"/>
    </row>
    <row r="704" s="246" customFormat="1" customHeight="1" spans="1:7">
      <c r="A704" s="260">
        <v>702</v>
      </c>
      <c r="B704" s="261">
        <v>9787547213841</v>
      </c>
      <c r="C704" s="262" t="s">
        <v>727</v>
      </c>
      <c r="D704" s="260" t="s">
        <v>48</v>
      </c>
      <c r="E704" s="263">
        <v>3</v>
      </c>
      <c r="F704" s="254" t="s">
        <v>10</v>
      </c>
      <c r="G704" s="255"/>
    </row>
    <row r="705" s="246" customFormat="1" customHeight="1" spans="1:7">
      <c r="A705" s="260">
        <v>703</v>
      </c>
      <c r="B705" s="261">
        <v>9787547214060</v>
      </c>
      <c r="C705" s="262" t="s">
        <v>728</v>
      </c>
      <c r="D705" s="260" t="s">
        <v>48</v>
      </c>
      <c r="E705" s="263">
        <v>3</v>
      </c>
      <c r="F705" s="254" t="s">
        <v>10</v>
      </c>
      <c r="G705" s="255"/>
    </row>
    <row r="706" s="246" customFormat="1" customHeight="1" spans="1:7">
      <c r="A706" s="260">
        <v>704</v>
      </c>
      <c r="B706" s="261">
        <v>9787547211465</v>
      </c>
      <c r="C706" s="262" t="s">
        <v>729</v>
      </c>
      <c r="D706" s="260" t="s">
        <v>48</v>
      </c>
      <c r="E706" s="263">
        <v>3</v>
      </c>
      <c r="F706" s="254" t="s">
        <v>10</v>
      </c>
      <c r="G706" s="255"/>
    </row>
    <row r="707" s="246" customFormat="1" customHeight="1" spans="1:7">
      <c r="A707" s="260">
        <v>705</v>
      </c>
      <c r="B707" s="261">
        <v>9787547212318</v>
      </c>
      <c r="C707" s="262" t="s">
        <v>730</v>
      </c>
      <c r="D707" s="260" t="s">
        <v>48</v>
      </c>
      <c r="E707" s="263">
        <v>3</v>
      </c>
      <c r="F707" s="254" t="s">
        <v>10</v>
      </c>
      <c r="G707" s="255"/>
    </row>
    <row r="708" s="246" customFormat="1" customHeight="1" spans="1:7">
      <c r="A708" s="260">
        <v>706</v>
      </c>
      <c r="B708" s="261">
        <v>9787547211878</v>
      </c>
      <c r="C708" s="262" t="s">
        <v>731</v>
      </c>
      <c r="D708" s="260" t="s">
        <v>48</v>
      </c>
      <c r="E708" s="263">
        <v>3</v>
      </c>
      <c r="F708" s="254" t="s">
        <v>10</v>
      </c>
      <c r="G708" s="255"/>
    </row>
    <row r="709" s="246" customFormat="1" customHeight="1" spans="1:7">
      <c r="A709" s="260">
        <v>707</v>
      </c>
      <c r="B709" s="261">
        <v>9787547213780</v>
      </c>
      <c r="C709" s="262" t="s">
        <v>732</v>
      </c>
      <c r="D709" s="260" t="s">
        <v>48</v>
      </c>
      <c r="E709" s="263">
        <v>3</v>
      </c>
      <c r="F709" s="254" t="s">
        <v>10</v>
      </c>
      <c r="G709" s="255"/>
    </row>
    <row r="710" s="246" customFormat="1" customHeight="1" spans="1:7">
      <c r="A710" s="260">
        <v>708</v>
      </c>
      <c r="B710" s="261">
        <v>9787547210956</v>
      </c>
      <c r="C710" s="262" t="s">
        <v>733</v>
      </c>
      <c r="D710" s="260" t="s">
        <v>48</v>
      </c>
      <c r="E710" s="263">
        <v>3</v>
      </c>
      <c r="F710" s="254" t="s">
        <v>10</v>
      </c>
      <c r="G710" s="255"/>
    </row>
    <row r="711" s="246" customFormat="1" customHeight="1" spans="1:7">
      <c r="A711" s="260">
        <v>709</v>
      </c>
      <c r="B711" s="261">
        <v>9787547213803</v>
      </c>
      <c r="C711" s="262" t="s">
        <v>734</v>
      </c>
      <c r="D711" s="260" t="s">
        <v>48</v>
      </c>
      <c r="E711" s="263">
        <v>3</v>
      </c>
      <c r="F711" s="254" t="s">
        <v>10</v>
      </c>
      <c r="G711" s="255"/>
    </row>
    <row r="712" s="246" customFormat="1" customHeight="1" spans="1:7">
      <c r="A712" s="260">
        <v>710</v>
      </c>
      <c r="B712" s="261">
        <v>9787547211861</v>
      </c>
      <c r="C712" s="262" t="s">
        <v>735</v>
      </c>
      <c r="D712" s="260" t="s">
        <v>48</v>
      </c>
      <c r="E712" s="263">
        <v>3</v>
      </c>
      <c r="F712" s="254" t="s">
        <v>10</v>
      </c>
      <c r="G712" s="255"/>
    </row>
    <row r="713" s="246" customFormat="1" customHeight="1" spans="1:7">
      <c r="A713" s="260">
        <v>711</v>
      </c>
      <c r="B713" s="261">
        <v>9787547210949</v>
      </c>
      <c r="C713" s="262" t="s">
        <v>736</v>
      </c>
      <c r="D713" s="260" t="s">
        <v>48</v>
      </c>
      <c r="E713" s="263">
        <v>3</v>
      </c>
      <c r="F713" s="254" t="s">
        <v>10</v>
      </c>
      <c r="G713" s="255"/>
    </row>
    <row r="714" s="246" customFormat="1" customHeight="1" spans="1:7">
      <c r="A714" s="260">
        <v>712</v>
      </c>
      <c r="B714" s="261">
        <v>9787547212301</v>
      </c>
      <c r="C714" s="262" t="s">
        <v>737</v>
      </c>
      <c r="D714" s="260" t="s">
        <v>48</v>
      </c>
      <c r="E714" s="263">
        <v>3</v>
      </c>
      <c r="F714" s="254" t="s">
        <v>10</v>
      </c>
      <c r="G714" s="255"/>
    </row>
    <row r="715" s="246" customFormat="1" customHeight="1" spans="1:7">
      <c r="A715" s="260">
        <v>713</v>
      </c>
      <c r="B715" s="261">
        <v>9787547214053</v>
      </c>
      <c r="C715" s="262" t="s">
        <v>738</v>
      </c>
      <c r="D715" s="260" t="s">
        <v>48</v>
      </c>
      <c r="E715" s="263">
        <v>3</v>
      </c>
      <c r="F715" s="254" t="s">
        <v>10</v>
      </c>
      <c r="G715" s="255"/>
    </row>
    <row r="716" s="246" customFormat="1" customHeight="1" spans="1:7">
      <c r="A716" s="260">
        <v>714</v>
      </c>
      <c r="B716" s="261">
        <v>9787547212639</v>
      </c>
      <c r="C716" s="262" t="s">
        <v>739</v>
      </c>
      <c r="D716" s="260" t="s">
        <v>48</v>
      </c>
      <c r="E716" s="263">
        <v>3</v>
      </c>
      <c r="F716" s="254" t="s">
        <v>10</v>
      </c>
      <c r="G716" s="255"/>
    </row>
    <row r="717" s="246" customFormat="1" customHeight="1" spans="1:7">
      <c r="A717" s="260">
        <v>715</v>
      </c>
      <c r="B717" s="261">
        <v>9787547210970</v>
      </c>
      <c r="C717" s="262" t="s">
        <v>740</v>
      </c>
      <c r="D717" s="260" t="s">
        <v>48</v>
      </c>
      <c r="E717" s="263">
        <v>3</v>
      </c>
      <c r="F717" s="254" t="s">
        <v>10</v>
      </c>
      <c r="G717" s="255"/>
    </row>
    <row r="718" s="246" customFormat="1" customHeight="1" spans="1:7">
      <c r="A718" s="260">
        <v>716</v>
      </c>
      <c r="B718" s="261">
        <v>9787547210888</v>
      </c>
      <c r="C718" s="262" t="s">
        <v>741</v>
      </c>
      <c r="D718" s="260" t="s">
        <v>48</v>
      </c>
      <c r="E718" s="263">
        <v>3</v>
      </c>
      <c r="F718" s="254" t="s">
        <v>10</v>
      </c>
      <c r="G718" s="255"/>
    </row>
    <row r="719" s="246" customFormat="1" customHeight="1" spans="1:7">
      <c r="A719" s="260">
        <v>717</v>
      </c>
      <c r="B719" s="261">
        <v>9787547213926</v>
      </c>
      <c r="C719" s="262" t="s">
        <v>742</v>
      </c>
      <c r="D719" s="260" t="s">
        <v>48</v>
      </c>
      <c r="E719" s="263">
        <v>3</v>
      </c>
      <c r="F719" s="254" t="s">
        <v>10</v>
      </c>
      <c r="G719" s="255"/>
    </row>
    <row r="720" s="246" customFormat="1" customHeight="1" spans="1:7">
      <c r="A720" s="260">
        <v>718</v>
      </c>
      <c r="B720" s="261">
        <v>9787547213902</v>
      </c>
      <c r="C720" s="262" t="s">
        <v>743</v>
      </c>
      <c r="D720" s="260" t="s">
        <v>48</v>
      </c>
      <c r="E720" s="263">
        <v>3</v>
      </c>
      <c r="F720" s="254" t="s">
        <v>10</v>
      </c>
      <c r="G720" s="255"/>
    </row>
    <row r="721" s="246" customFormat="1" customHeight="1" spans="1:7">
      <c r="A721" s="260">
        <v>719</v>
      </c>
      <c r="B721" s="261">
        <v>9787547213919</v>
      </c>
      <c r="C721" s="262" t="s">
        <v>744</v>
      </c>
      <c r="D721" s="260" t="s">
        <v>48</v>
      </c>
      <c r="E721" s="263">
        <v>3</v>
      </c>
      <c r="F721" s="254" t="s">
        <v>10</v>
      </c>
      <c r="G721" s="255"/>
    </row>
    <row r="722" s="246" customFormat="1" customHeight="1" spans="1:7">
      <c r="A722" s="260">
        <v>720</v>
      </c>
      <c r="B722" s="261">
        <v>9787547210987</v>
      </c>
      <c r="C722" s="262" t="s">
        <v>745</v>
      </c>
      <c r="D722" s="260" t="s">
        <v>48</v>
      </c>
      <c r="E722" s="263">
        <v>3</v>
      </c>
      <c r="F722" s="254" t="s">
        <v>10</v>
      </c>
      <c r="G722" s="255"/>
    </row>
    <row r="723" s="246" customFormat="1" customHeight="1" spans="1:7">
      <c r="A723" s="260">
        <v>721</v>
      </c>
      <c r="B723" s="261">
        <v>9787547213971</v>
      </c>
      <c r="C723" s="262" t="s">
        <v>746</v>
      </c>
      <c r="D723" s="260" t="s">
        <v>48</v>
      </c>
      <c r="E723" s="263">
        <v>3</v>
      </c>
      <c r="F723" s="254" t="s">
        <v>10</v>
      </c>
      <c r="G723" s="255"/>
    </row>
    <row r="724" s="246" customFormat="1" customHeight="1" spans="1:7">
      <c r="A724" s="260">
        <v>722</v>
      </c>
      <c r="B724" s="261">
        <v>9787547211823</v>
      </c>
      <c r="C724" s="262" t="s">
        <v>747</v>
      </c>
      <c r="D724" s="260" t="s">
        <v>48</v>
      </c>
      <c r="E724" s="263">
        <v>3</v>
      </c>
      <c r="F724" s="254" t="s">
        <v>10</v>
      </c>
      <c r="G724" s="255"/>
    </row>
    <row r="725" s="246" customFormat="1" customHeight="1" spans="1:7">
      <c r="A725" s="260">
        <v>723</v>
      </c>
      <c r="B725" s="261">
        <v>9787547213957</v>
      </c>
      <c r="C725" s="262" t="s">
        <v>748</v>
      </c>
      <c r="D725" s="260" t="s">
        <v>48</v>
      </c>
      <c r="E725" s="263">
        <v>3</v>
      </c>
      <c r="F725" s="254" t="s">
        <v>10</v>
      </c>
      <c r="G725" s="255"/>
    </row>
    <row r="726" s="246" customFormat="1" customHeight="1" spans="1:7">
      <c r="A726" s="260">
        <v>724</v>
      </c>
      <c r="B726" s="261">
        <v>9787547213858</v>
      </c>
      <c r="C726" s="262" t="s">
        <v>749</v>
      </c>
      <c r="D726" s="260" t="s">
        <v>48</v>
      </c>
      <c r="E726" s="263">
        <v>3</v>
      </c>
      <c r="F726" s="254" t="s">
        <v>10</v>
      </c>
      <c r="G726" s="255"/>
    </row>
    <row r="727" s="246" customFormat="1" customHeight="1" spans="1:7">
      <c r="A727" s="260">
        <v>725</v>
      </c>
      <c r="B727" s="261">
        <v>9787547211847</v>
      </c>
      <c r="C727" s="262" t="s">
        <v>750</v>
      </c>
      <c r="D727" s="260" t="s">
        <v>48</v>
      </c>
      <c r="E727" s="263">
        <v>3</v>
      </c>
      <c r="F727" s="254" t="s">
        <v>10</v>
      </c>
      <c r="G727" s="255"/>
    </row>
    <row r="728" s="246" customFormat="1" customHeight="1" spans="1:7">
      <c r="A728" s="260">
        <v>726</v>
      </c>
      <c r="B728" s="261">
        <v>9787547211496</v>
      </c>
      <c r="C728" s="262" t="s">
        <v>751</v>
      </c>
      <c r="D728" s="260" t="s">
        <v>48</v>
      </c>
      <c r="E728" s="263">
        <v>3</v>
      </c>
      <c r="F728" s="254" t="s">
        <v>10</v>
      </c>
      <c r="G728" s="255"/>
    </row>
    <row r="729" s="246" customFormat="1" customHeight="1" spans="1:7">
      <c r="A729" s="260">
        <v>727</v>
      </c>
      <c r="B729" s="261">
        <v>9787547210925</v>
      </c>
      <c r="C729" s="262" t="s">
        <v>752</v>
      </c>
      <c r="D729" s="260" t="s">
        <v>48</v>
      </c>
      <c r="E729" s="263">
        <v>3</v>
      </c>
      <c r="F729" s="254" t="s">
        <v>10</v>
      </c>
      <c r="G729" s="255"/>
    </row>
    <row r="730" s="246" customFormat="1" customHeight="1" spans="1:7">
      <c r="A730" s="260">
        <v>728</v>
      </c>
      <c r="B730" s="261">
        <v>9787547213872</v>
      </c>
      <c r="C730" s="262" t="s">
        <v>753</v>
      </c>
      <c r="D730" s="260" t="s">
        <v>48</v>
      </c>
      <c r="E730" s="263">
        <v>3</v>
      </c>
      <c r="F730" s="254" t="s">
        <v>10</v>
      </c>
      <c r="G730" s="255"/>
    </row>
    <row r="731" s="246" customFormat="1" customHeight="1" spans="1:7">
      <c r="A731" s="260">
        <v>729</v>
      </c>
      <c r="B731" s="261">
        <v>9787547210840</v>
      </c>
      <c r="C731" s="262" t="s">
        <v>754</v>
      </c>
      <c r="D731" s="260" t="s">
        <v>48</v>
      </c>
      <c r="E731" s="263">
        <v>3</v>
      </c>
      <c r="F731" s="254" t="s">
        <v>10</v>
      </c>
      <c r="G731" s="255"/>
    </row>
    <row r="732" s="246" customFormat="1" customHeight="1" spans="1:7">
      <c r="A732" s="260">
        <v>730</v>
      </c>
      <c r="B732" s="261">
        <v>9787547210857</v>
      </c>
      <c r="C732" s="262" t="s">
        <v>755</v>
      </c>
      <c r="D732" s="260" t="s">
        <v>48</v>
      </c>
      <c r="E732" s="263">
        <v>3</v>
      </c>
      <c r="F732" s="254" t="s">
        <v>10</v>
      </c>
      <c r="G732" s="255"/>
    </row>
    <row r="733" s="246" customFormat="1" customHeight="1" spans="1:7">
      <c r="A733" s="260">
        <v>731</v>
      </c>
      <c r="B733" s="261">
        <v>9787547211014</v>
      </c>
      <c r="C733" s="262" t="s">
        <v>756</v>
      </c>
      <c r="D733" s="260" t="s">
        <v>48</v>
      </c>
      <c r="E733" s="263">
        <v>3</v>
      </c>
      <c r="F733" s="254" t="s">
        <v>10</v>
      </c>
      <c r="G733" s="255"/>
    </row>
    <row r="734" s="246" customFormat="1" customHeight="1" spans="1:7">
      <c r="A734" s="260">
        <v>732</v>
      </c>
      <c r="B734" s="261">
        <v>9787547211434</v>
      </c>
      <c r="C734" s="262" t="s">
        <v>757</v>
      </c>
      <c r="D734" s="260" t="s">
        <v>48</v>
      </c>
      <c r="E734" s="263">
        <v>3</v>
      </c>
      <c r="F734" s="254" t="s">
        <v>10</v>
      </c>
      <c r="G734" s="255"/>
    </row>
    <row r="735" s="246" customFormat="1" customHeight="1" spans="1:7">
      <c r="A735" s="260">
        <v>733</v>
      </c>
      <c r="B735" s="261">
        <v>9787547212608</v>
      </c>
      <c r="C735" s="262" t="s">
        <v>758</v>
      </c>
      <c r="D735" s="260" t="s">
        <v>48</v>
      </c>
      <c r="E735" s="263">
        <v>3</v>
      </c>
      <c r="F735" s="254" t="s">
        <v>10</v>
      </c>
      <c r="G735" s="255"/>
    </row>
    <row r="736" s="246" customFormat="1" customHeight="1" spans="1:7">
      <c r="A736" s="260">
        <v>734</v>
      </c>
      <c r="B736" s="261">
        <v>9787547212110</v>
      </c>
      <c r="C736" s="262" t="s">
        <v>759</v>
      </c>
      <c r="D736" s="260" t="s">
        <v>48</v>
      </c>
      <c r="E736" s="263">
        <v>3</v>
      </c>
      <c r="F736" s="254" t="s">
        <v>10</v>
      </c>
      <c r="G736" s="255"/>
    </row>
    <row r="737" s="246" customFormat="1" customHeight="1" spans="1:7">
      <c r="A737" s="260">
        <v>735</v>
      </c>
      <c r="B737" s="261">
        <v>9787547211816</v>
      </c>
      <c r="C737" s="262" t="s">
        <v>760</v>
      </c>
      <c r="D737" s="260" t="s">
        <v>48</v>
      </c>
      <c r="E737" s="263">
        <v>3</v>
      </c>
      <c r="F737" s="254" t="s">
        <v>10</v>
      </c>
      <c r="G737" s="255"/>
    </row>
    <row r="738" s="246" customFormat="1" customHeight="1" spans="1:7">
      <c r="A738" s="260">
        <v>736</v>
      </c>
      <c r="B738" s="261">
        <v>9787505436688</v>
      </c>
      <c r="C738" s="262" t="s">
        <v>761</v>
      </c>
      <c r="D738" s="260" t="s">
        <v>21</v>
      </c>
      <c r="E738" s="263">
        <v>3</v>
      </c>
      <c r="F738" s="254" t="s">
        <v>10</v>
      </c>
      <c r="G738" s="255"/>
    </row>
    <row r="739" s="246" customFormat="1" customHeight="1" spans="1:7">
      <c r="A739" s="260">
        <v>737</v>
      </c>
      <c r="B739" s="261">
        <v>9787505436664</v>
      </c>
      <c r="C739" s="262" t="s">
        <v>762</v>
      </c>
      <c r="D739" s="260" t="s">
        <v>21</v>
      </c>
      <c r="E739" s="263">
        <v>3</v>
      </c>
      <c r="F739" s="254" t="s">
        <v>10</v>
      </c>
      <c r="G739" s="255"/>
    </row>
    <row r="740" s="246" customFormat="1" customHeight="1" spans="1:7">
      <c r="A740" s="260">
        <v>738</v>
      </c>
      <c r="B740" s="261">
        <v>9787505436671</v>
      </c>
      <c r="C740" s="262" t="s">
        <v>763</v>
      </c>
      <c r="D740" s="260" t="s">
        <v>21</v>
      </c>
      <c r="E740" s="263">
        <v>3</v>
      </c>
      <c r="F740" s="254" t="s">
        <v>10</v>
      </c>
      <c r="G740" s="255"/>
    </row>
    <row r="741" s="246" customFormat="1" customHeight="1" spans="1:7">
      <c r="A741" s="260">
        <v>739</v>
      </c>
      <c r="B741" s="261">
        <v>9787807046899</v>
      </c>
      <c r="C741" s="262" t="s">
        <v>764</v>
      </c>
      <c r="D741" s="260" t="s">
        <v>765</v>
      </c>
      <c r="E741" s="263">
        <v>3</v>
      </c>
      <c r="F741" s="254" t="s">
        <v>10</v>
      </c>
      <c r="G741" s="255"/>
    </row>
    <row r="742" s="246" customFormat="1" customHeight="1" spans="1:7">
      <c r="A742" s="260">
        <v>740</v>
      </c>
      <c r="B742" s="261">
        <v>9787807047032</v>
      </c>
      <c r="C742" s="262" t="s">
        <v>766</v>
      </c>
      <c r="D742" s="260" t="s">
        <v>14</v>
      </c>
      <c r="E742" s="263">
        <v>3</v>
      </c>
      <c r="F742" s="254" t="s">
        <v>10</v>
      </c>
      <c r="G742" s="255"/>
    </row>
    <row r="743" s="246" customFormat="1" customHeight="1" spans="1:7">
      <c r="A743" s="260">
        <v>741</v>
      </c>
      <c r="B743" s="261">
        <v>9787806198698</v>
      </c>
      <c r="C743" s="262" t="s">
        <v>767</v>
      </c>
      <c r="D743" s="260" t="s">
        <v>768</v>
      </c>
      <c r="E743" s="263">
        <v>3</v>
      </c>
      <c r="F743" s="254" t="s">
        <v>10</v>
      </c>
      <c r="G743" s="255"/>
    </row>
    <row r="744" s="246" customFormat="1" customHeight="1" spans="1:7">
      <c r="A744" s="260">
        <v>742</v>
      </c>
      <c r="B744" s="261">
        <v>9787806661734</v>
      </c>
      <c r="C744" s="262" t="s">
        <v>769</v>
      </c>
      <c r="D744" s="260" t="s">
        <v>9</v>
      </c>
      <c r="E744" s="263">
        <v>3</v>
      </c>
      <c r="F744" s="254" t="s">
        <v>10</v>
      </c>
      <c r="G744" s="255"/>
    </row>
    <row r="745" s="246" customFormat="1" customHeight="1" spans="1:7">
      <c r="A745" s="260">
        <v>743</v>
      </c>
      <c r="B745" s="261">
        <v>9787806661840</v>
      </c>
      <c r="C745" s="262" t="s">
        <v>770</v>
      </c>
      <c r="D745" s="260" t="s">
        <v>9</v>
      </c>
      <c r="E745" s="263">
        <v>3</v>
      </c>
      <c r="F745" s="254" t="s">
        <v>10</v>
      </c>
      <c r="G745" s="255"/>
    </row>
    <row r="746" s="246" customFormat="1" customHeight="1" spans="1:7">
      <c r="A746" s="260">
        <v>744</v>
      </c>
      <c r="B746" s="261">
        <v>9787553476117</v>
      </c>
      <c r="C746" s="262" t="s">
        <v>771</v>
      </c>
      <c r="D746" s="260" t="s">
        <v>61</v>
      </c>
      <c r="E746" s="263">
        <v>3</v>
      </c>
      <c r="F746" s="254" t="s">
        <v>10</v>
      </c>
      <c r="G746" s="255"/>
    </row>
    <row r="747" s="246" customFormat="1" customHeight="1" spans="1:7">
      <c r="A747" s="260">
        <v>745</v>
      </c>
      <c r="B747" s="261">
        <v>9787553476001</v>
      </c>
      <c r="C747" s="262" t="s">
        <v>772</v>
      </c>
      <c r="D747" s="260" t="s">
        <v>48</v>
      </c>
      <c r="E747" s="263">
        <v>3</v>
      </c>
      <c r="F747" s="254" t="s">
        <v>10</v>
      </c>
      <c r="G747" s="255"/>
    </row>
    <row r="748" s="246" customFormat="1" customHeight="1" spans="1:7">
      <c r="A748" s="260">
        <v>746</v>
      </c>
      <c r="B748" s="261">
        <v>9787553475769</v>
      </c>
      <c r="C748" s="262" t="s">
        <v>773</v>
      </c>
      <c r="D748" s="260" t="s">
        <v>9</v>
      </c>
      <c r="E748" s="263">
        <v>3</v>
      </c>
      <c r="F748" s="254" t="s">
        <v>10</v>
      </c>
      <c r="G748" s="255"/>
    </row>
    <row r="749" s="246" customFormat="1" customHeight="1" spans="1:7">
      <c r="A749" s="260">
        <v>747</v>
      </c>
      <c r="B749" s="261">
        <v>9787564024475</v>
      </c>
      <c r="C749" s="262" t="s">
        <v>774</v>
      </c>
      <c r="D749" s="260" t="s">
        <v>9</v>
      </c>
      <c r="E749" s="263">
        <v>3</v>
      </c>
      <c r="F749" s="254" t="s">
        <v>10</v>
      </c>
      <c r="G749" s="255"/>
    </row>
    <row r="750" s="246" customFormat="1" customHeight="1" spans="1:7">
      <c r="A750" s="260">
        <v>748</v>
      </c>
      <c r="B750" s="261">
        <v>9787510012891</v>
      </c>
      <c r="C750" s="262" t="s">
        <v>775</v>
      </c>
      <c r="D750" s="260" t="s">
        <v>48</v>
      </c>
      <c r="E750" s="263">
        <v>3</v>
      </c>
      <c r="F750" s="254" t="s">
        <v>10</v>
      </c>
      <c r="G750" s="255"/>
    </row>
    <row r="751" s="246" customFormat="1" customHeight="1" spans="1:7">
      <c r="A751" s="260">
        <v>749</v>
      </c>
      <c r="B751" s="261">
        <v>9787569282382</v>
      </c>
      <c r="C751" s="262" t="s">
        <v>776</v>
      </c>
      <c r="D751" s="260" t="s">
        <v>21</v>
      </c>
      <c r="E751" s="263">
        <v>3</v>
      </c>
      <c r="F751" s="254" t="s">
        <v>10</v>
      </c>
      <c r="G751" s="255"/>
    </row>
    <row r="752" s="246" customFormat="1" customHeight="1" spans="1:7">
      <c r="A752" s="260">
        <v>750</v>
      </c>
      <c r="B752" s="261">
        <v>9787569282351</v>
      </c>
      <c r="C752" s="262" t="s">
        <v>777</v>
      </c>
      <c r="D752" s="260" t="s">
        <v>21</v>
      </c>
      <c r="E752" s="263">
        <v>3</v>
      </c>
      <c r="F752" s="254" t="s">
        <v>10</v>
      </c>
      <c r="G752" s="255"/>
    </row>
    <row r="753" s="246" customFormat="1" customHeight="1" spans="1:7">
      <c r="A753" s="260">
        <v>751</v>
      </c>
      <c r="B753" s="261">
        <v>9787569282368</v>
      </c>
      <c r="C753" s="262" t="s">
        <v>778</v>
      </c>
      <c r="D753" s="260" t="s">
        <v>21</v>
      </c>
      <c r="E753" s="263">
        <v>3</v>
      </c>
      <c r="F753" s="254" t="s">
        <v>10</v>
      </c>
      <c r="G753" s="255"/>
    </row>
    <row r="754" s="246" customFormat="1" customHeight="1" spans="1:7">
      <c r="A754" s="260">
        <v>752</v>
      </c>
      <c r="B754" s="261">
        <v>9787569282375</v>
      </c>
      <c r="C754" s="262" t="s">
        <v>779</v>
      </c>
      <c r="D754" s="260" t="s">
        <v>21</v>
      </c>
      <c r="E754" s="263">
        <v>3</v>
      </c>
      <c r="F754" s="254" t="s">
        <v>10</v>
      </c>
      <c r="G754" s="255"/>
    </row>
    <row r="755" s="246" customFormat="1" customHeight="1" spans="1:7">
      <c r="A755" s="260">
        <v>753</v>
      </c>
      <c r="B755" s="261">
        <v>9787512630475</v>
      </c>
      <c r="C755" s="262" t="s">
        <v>780</v>
      </c>
      <c r="D755" s="260" t="s">
        <v>9</v>
      </c>
      <c r="E755" s="263">
        <v>3</v>
      </c>
      <c r="F755" s="254" t="s">
        <v>10</v>
      </c>
      <c r="G755" s="255"/>
    </row>
    <row r="756" s="246" customFormat="1" customHeight="1" spans="1:7">
      <c r="A756" s="260">
        <v>754</v>
      </c>
      <c r="B756" s="261">
        <v>9787512630451</v>
      </c>
      <c r="C756" s="262" t="s">
        <v>781</v>
      </c>
      <c r="D756" s="260" t="s">
        <v>9</v>
      </c>
      <c r="E756" s="263">
        <v>3</v>
      </c>
      <c r="F756" s="254" t="s">
        <v>10</v>
      </c>
      <c r="G756" s="255"/>
    </row>
    <row r="757" s="246" customFormat="1" customHeight="1" spans="1:7">
      <c r="A757" s="260">
        <v>755</v>
      </c>
      <c r="B757" s="261">
        <v>9787807693222</v>
      </c>
      <c r="C757" s="262" t="s">
        <v>782</v>
      </c>
      <c r="D757" s="260" t="s">
        <v>9</v>
      </c>
      <c r="E757" s="263">
        <v>3</v>
      </c>
      <c r="F757" s="254" t="s">
        <v>10</v>
      </c>
      <c r="G757" s="255"/>
    </row>
    <row r="758" s="246" customFormat="1" customHeight="1" spans="1:7">
      <c r="A758" s="260">
        <v>756</v>
      </c>
      <c r="B758" s="261">
        <v>9787807693215</v>
      </c>
      <c r="C758" s="262" t="s">
        <v>783</v>
      </c>
      <c r="D758" s="260" t="s">
        <v>9</v>
      </c>
      <c r="E758" s="263">
        <v>3</v>
      </c>
      <c r="F758" s="254" t="s">
        <v>10</v>
      </c>
      <c r="G758" s="255"/>
    </row>
    <row r="759" s="246" customFormat="1" customHeight="1" spans="1:7">
      <c r="A759" s="260">
        <v>757</v>
      </c>
      <c r="B759" s="261">
        <v>9787807693239</v>
      </c>
      <c r="C759" s="262" t="s">
        <v>784</v>
      </c>
      <c r="D759" s="260" t="s">
        <v>9</v>
      </c>
      <c r="E759" s="263">
        <v>3</v>
      </c>
      <c r="F759" s="254" t="s">
        <v>10</v>
      </c>
      <c r="G759" s="255"/>
    </row>
    <row r="760" s="246" customFormat="1" customHeight="1" spans="1:7">
      <c r="A760" s="260">
        <v>758</v>
      </c>
      <c r="B760" s="261">
        <v>9787807693246</v>
      </c>
      <c r="C760" s="262" t="s">
        <v>785</v>
      </c>
      <c r="D760" s="260" t="s">
        <v>9</v>
      </c>
      <c r="E760" s="263">
        <v>3</v>
      </c>
      <c r="F760" s="254" t="s">
        <v>10</v>
      </c>
      <c r="G760" s="255"/>
    </row>
    <row r="761" s="246" customFormat="1" customHeight="1" spans="1:7">
      <c r="A761" s="260">
        <v>759</v>
      </c>
      <c r="B761" s="261">
        <v>9787807694366</v>
      </c>
      <c r="C761" s="262" t="s">
        <v>786</v>
      </c>
      <c r="D761" s="260" t="s">
        <v>9</v>
      </c>
      <c r="E761" s="263">
        <v>3</v>
      </c>
      <c r="F761" s="254" t="s">
        <v>10</v>
      </c>
      <c r="G761" s="255"/>
    </row>
    <row r="762" s="246" customFormat="1" customHeight="1" spans="1:7">
      <c r="A762" s="260">
        <v>760</v>
      </c>
      <c r="B762" s="261">
        <v>9787807693673</v>
      </c>
      <c r="C762" s="262" t="s">
        <v>787</v>
      </c>
      <c r="D762" s="260" t="s">
        <v>9</v>
      </c>
      <c r="E762" s="263">
        <v>3</v>
      </c>
      <c r="F762" s="254" t="s">
        <v>10</v>
      </c>
      <c r="G762" s="255"/>
    </row>
    <row r="763" s="246" customFormat="1" customHeight="1" spans="1:7">
      <c r="A763" s="260">
        <v>761</v>
      </c>
      <c r="B763" s="261">
        <v>9787807693208</v>
      </c>
      <c r="C763" s="262" t="s">
        <v>788</v>
      </c>
      <c r="D763" s="260" t="s">
        <v>9</v>
      </c>
      <c r="E763" s="263">
        <v>3</v>
      </c>
      <c r="F763" s="254" t="s">
        <v>10</v>
      </c>
      <c r="G763" s="255"/>
    </row>
    <row r="764" s="246" customFormat="1" customHeight="1" spans="1:7">
      <c r="A764" s="260">
        <v>762</v>
      </c>
      <c r="B764" s="261">
        <v>9787807694243</v>
      </c>
      <c r="C764" s="262" t="s">
        <v>789</v>
      </c>
      <c r="D764" s="260" t="s">
        <v>9</v>
      </c>
      <c r="E764" s="263">
        <v>3</v>
      </c>
      <c r="F764" s="254" t="s">
        <v>10</v>
      </c>
      <c r="G764" s="255"/>
    </row>
    <row r="765" s="246" customFormat="1" customHeight="1" spans="1:7">
      <c r="A765" s="260">
        <v>763</v>
      </c>
      <c r="B765" s="261">
        <v>9787807693284</v>
      </c>
      <c r="C765" s="262" t="s">
        <v>790</v>
      </c>
      <c r="D765" s="260" t="s">
        <v>9</v>
      </c>
      <c r="E765" s="263">
        <v>3</v>
      </c>
      <c r="F765" s="254" t="s">
        <v>10</v>
      </c>
      <c r="G765" s="255"/>
    </row>
    <row r="766" s="246" customFormat="1" customHeight="1" spans="1:7">
      <c r="A766" s="260">
        <v>764</v>
      </c>
      <c r="B766" s="261">
        <v>9787807693314</v>
      </c>
      <c r="C766" s="262" t="s">
        <v>791</v>
      </c>
      <c r="D766" s="260" t="s">
        <v>9</v>
      </c>
      <c r="E766" s="263">
        <v>3</v>
      </c>
      <c r="F766" s="254" t="s">
        <v>10</v>
      </c>
      <c r="G766" s="255"/>
    </row>
    <row r="767" s="246" customFormat="1" customHeight="1" spans="1:7">
      <c r="A767" s="260">
        <v>765</v>
      </c>
      <c r="B767" s="261">
        <v>9787807693338</v>
      </c>
      <c r="C767" s="262" t="s">
        <v>792</v>
      </c>
      <c r="D767" s="260" t="s">
        <v>9</v>
      </c>
      <c r="E767" s="263">
        <v>3</v>
      </c>
      <c r="F767" s="254" t="s">
        <v>10</v>
      </c>
      <c r="G767" s="255"/>
    </row>
    <row r="768" s="246" customFormat="1" customHeight="1" spans="1:7">
      <c r="A768" s="260">
        <v>766</v>
      </c>
      <c r="B768" s="261">
        <v>9787807693345</v>
      </c>
      <c r="C768" s="262" t="s">
        <v>793</v>
      </c>
      <c r="D768" s="260" t="s">
        <v>9</v>
      </c>
      <c r="E768" s="263">
        <v>3</v>
      </c>
      <c r="F768" s="254" t="s">
        <v>10</v>
      </c>
      <c r="G768" s="255"/>
    </row>
    <row r="769" s="246" customFormat="1" customHeight="1" spans="1:7">
      <c r="A769" s="260">
        <v>767</v>
      </c>
      <c r="B769" s="261">
        <v>9787807694434</v>
      </c>
      <c r="C769" s="262" t="s">
        <v>794</v>
      </c>
      <c r="D769" s="260" t="s">
        <v>9</v>
      </c>
      <c r="E769" s="263">
        <v>3</v>
      </c>
      <c r="F769" s="254" t="s">
        <v>10</v>
      </c>
      <c r="G769" s="255"/>
    </row>
    <row r="770" s="246" customFormat="1" customHeight="1" spans="1:7">
      <c r="A770" s="260">
        <v>768</v>
      </c>
      <c r="B770" s="261">
        <v>9787807694335</v>
      </c>
      <c r="C770" s="262" t="s">
        <v>795</v>
      </c>
      <c r="D770" s="260" t="s">
        <v>9</v>
      </c>
      <c r="E770" s="263">
        <v>3</v>
      </c>
      <c r="F770" s="254" t="s">
        <v>10</v>
      </c>
      <c r="G770" s="255"/>
    </row>
    <row r="771" s="246" customFormat="1" customHeight="1" spans="1:7">
      <c r="A771" s="260">
        <v>769</v>
      </c>
      <c r="B771" s="261">
        <v>9787807694342</v>
      </c>
      <c r="C771" s="262" t="s">
        <v>796</v>
      </c>
      <c r="D771" s="260" t="s">
        <v>9</v>
      </c>
      <c r="E771" s="263">
        <v>3</v>
      </c>
      <c r="F771" s="254" t="s">
        <v>10</v>
      </c>
      <c r="G771" s="255"/>
    </row>
    <row r="772" s="246" customFormat="1" customHeight="1" spans="1:7">
      <c r="A772" s="260">
        <v>770</v>
      </c>
      <c r="B772" s="261">
        <v>9787807693376</v>
      </c>
      <c r="C772" s="262" t="s">
        <v>797</v>
      </c>
      <c r="D772" s="260" t="s">
        <v>9</v>
      </c>
      <c r="E772" s="263">
        <v>3</v>
      </c>
      <c r="F772" s="254" t="s">
        <v>10</v>
      </c>
      <c r="G772" s="255"/>
    </row>
    <row r="773" s="246" customFormat="1" customHeight="1" spans="1:7">
      <c r="A773" s="260">
        <v>771</v>
      </c>
      <c r="B773" s="261">
        <v>9787807694403</v>
      </c>
      <c r="C773" s="262" t="s">
        <v>798</v>
      </c>
      <c r="D773" s="260" t="s">
        <v>9</v>
      </c>
      <c r="E773" s="263">
        <v>3</v>
      </c>
      <c r="F773" s="254" t="s">
        <v>10</v>
      </c>
      <c r="G773" s="255"/>
    </row>
    <row r="774" s="246" customFormat="1" customHeight="1" spans="1:7">
      <c r="A774" s="260">
        <v>772</v>
      </c>
      <c r="B774" s="261">
        <v>9787807693598</v>
      </c>
      <c r="C774" s="262" t="s">
        <v>799</v>
      </c>
      <c r="D774" s="260" t="s">
        <v>9</v>
      </c>
      <c r="E774" s="263">
        <v>3</v>
      </c>
      <c r="F774" s="254" t="s">
        <v>10</v>
      </c>
      <c r="G774" s="255"/>
    </row>
    <row r="775" s="246" customFormat="1" customHeight="1" spans="1:7">
      <c r="A775" s="260">
        <v>773</v>
      </c>
      <c r="B775" s="261">
        <v>9787807693642</v>
      </c>
      <c r="C775" s="262" t="s">
        <v>800</v>
      </c>
      <c r="D775" s="260" t="s">
        <v>9</v>
      </c>
      <c r="E775" s="263">
        <v>3</v>
      </c>
      <c r="F775" s="254" t="s">
        <v>10</v>
      </c>
      <c r="G775" s="255"/>
    </row>
    <row r="776" s="246" customFormat="1" customHeight="1" spans="1:7">
      <c r="A776" s="260">
        <v>774</v>
      </c>
      <c r="B776" s="261">
        <v>9787807693390</v>
      </c>
      <c r="C776" s="262" t="s">
        <v>801</v>
      </c>
      <c r="D776" s="260" t="s">
        <v>9</v>
      </c>
      <c r="E776" s="263">
        <v>3</v>
      </c>
      <c r="F776" s="254" t="s">
        <v>10</v>
      </c>
      <c r="G776" s="255"/>
    </row>
    <row r="777" s="246" customFormat="1" customHeight="1" spans="1:7">
      <c r="A777" s="260">
        <v>775</v>
      </c>
      <c r="B777" s="261">
        <v>9787807693383</v>
      </c>
      <c r="C777" s="262" t="s">
        <v>802</v>
      </c>
      <c r="D777" s="260" t="s">
        <v>9</v>
      </c>
      <c r="E777" s="263">
        <v>3</v>
      </c>
      <c r="F777" s="254" t="s">
        <v>10</v>
      </c>
      <c r="G777" s="255"/>
    </row>
    <row r="778" s="246" customFormat="1" customHeight="1" spans="1:7">
      <c r="A778" s="260">
        <v>776</v>
      </c>
      <c r="B778" s="261">
        <v>9787807693406</v>
      </c>
      <c r="C778" s="262" t="s">
        <v>803</v>
      </c>
      <c r="D778" s="260" t="s">
        <v>9</v>
      </c>
      <c r="E778" s="263">
        <v>3</v>
      </c>
      <c r="F778" s="254" t="s">
        <v>10</v>
      </c>
      <c r="G778" s="255"/>
    </row>
    <row r="779" s="246" customFormat="1" customHeight="1" spans="1:7">
      <c r="A779" s="260">
        <v>777</v>
      </c>
      <c r="B779" s="261">
        <v>9787807693703</v>
      </c>
      <c r="C779" s="262" t="s">
        <v>804</v>
      </c>
      <c r="D779" s="260" t="s">
        <v>9</v>
      </c>
      <c r="E779" s="263">
        <v>3</v>
      </c>
      <c r="F779" s="254" t="s">
        <v>10</v>
      </c>
      <c r="G779" s="255"/>
    </row>
    <row r="780" s="246" customFormat="1" customHeight="1" spans="1:7">
      <c r="A780" s="260">
        <v>778</v>
      </c>
      <c r="B780" s="261">
        <v>9787807694427</v>
      </c>
      <c r="C780" s="262" t="s">
        <v>805</v>
      </c>
      <c r="D780" s="260" t="s">
        <v>9</v>
      </c>
      <c r="E780" s="263">
        <v>3</v>
      </c>
      <c r="F780" s="254" t="s">
        <v>10</v>
      </c>
      <c r="G780" s="255"/>
    </row>
    <row r="781" s="246" customFormat="1" customHeight="1" spans="1:7">
      <c r="A781" s="260">
        <v>779</v>
      </c>
      <c r="B781" s="261">
        <v>9787807693604</v>
      </c>
      <c r="C781" s="262" t="s">
        <v>806</v>
      </c>
      <c r="D781" s="260" t="s">
        <v>9</v>
      </c>
      <c r="E781" s="263">
        <v>3</v>
      </c>
      <c r="F781" s="254" t="s">
        <v>10</v>
      </c>
      <c r="G781" s="255"/>
    </row>
    <row r="782" s="246" customFormat="1" customHeight="1" spans="1:7">
      <c r="A782" s="260">
        <v>780</v>
      </c>
      <c r="B782" s="261">
        <v>9787807694328</v>
      </c>
      <c r="C782" s="262" t="s">
        <v>807</v>
      </c>
      <c r="D782" s="260" t="s">
        <v>9</v>
      </c>
      <c r="E782" s="263">
        <v>3</v>
      </c>
      <c r="F782" s="254" t="s">
        <v>10</v>
      </c>
      <c r="G782" s="255"/>
    </row>
    <row r="783" s="246" customFormat="1" customHeight="1" spans="1:7">
      <c r="A783" s="260">
        <v>781</v>
      </c>
      <c r="B783" s="261">
        <v>9787807694304</v>
      </c>
      <c r="C783" s="262" t="s">
        <v>808</v>
      </c>
      <c r="D783" s="260" t="s">
        <v>9</v>
      </c>
      <c r="E783" s="263">
        <v>3</v>
      </c>
      <c r="F783" s="254" t="s">
        <v>10</v>
      </c>
      <c r="G783" s="255"/>
    </row>
    <row r="784" s="246" customFormat="1" customHeight="1" spans="1:7">
      <c r="A784" s="260">
        <v>782</v>
      </c>
      <c r="B784" s="261">
        <v>9787807694373</v>
      </c>
      <c r="C784" s="262" t="s">
        <v>809</v>
      </c>
      <c r="D784" s="260" t="s">
        <v>9</v>
      </c>
      <c r="E784" s="263">
        <v>3</v>
      </c>
      <c r="F784" s="254" t="s">
        <v>10</v>
      </c>
      <c r="G784" s="255"/>
    </row>
    <row r="785" s="246" customFormat="1" customHeight="1" spans="1:7">
      <c r="A785" s="260">
        <v>783</v>
      </c>
      <c r="B785" s="261">
        <v>9787807693567</v>
      </c>
      <c r="C785" s="262" t="s">
        <v>810</v>
      </c>
      <c r="D785" s="260" t="s">
        <v>9</v>
      </c>
      <c r="E785" s="263">
        <v>3</v>
      </c>
      <c r="F785" s="254" t="s">
        <v>10</v>
      </c>
      <c r="G785" s="255"/>
    </row>
    <row r="786" s="246" customFormat="1" customHeight="1" spans="1:7">
      <c r="A786" s="260">
        <v>784</v>
      </c>
      <c r="B786" s="261">
        <v>9787569502046</v>
      </c>
      <c r="C786" s="262" t="s">
        <v>811</v>
      </c>
      <c r="D786" s="260" t="s">
        <v>33</v>
      </c>
      <c r="E786" s="263">
        <v>3</v>
      </c>
      <c r="F786" s="254" t="s">
        <v>10</v>
      </c>
      <c r="G786" s="255"/>
    </row>
    <row r="787" s="246" customFormat="1" customHeight="1" spans="1:7">
      <c r="A787" s="260">
        <v>785</v>
      </c>
      <c r="B787" s="261">
        <v>9787512629004</v>
      </c>
      <c r="C787" s="262" t="s">
        <v>812</v>
      </c>
      <c r="D787" s="260" t="s">
        <v>48</v>
      </c>
      <c r="E787" s="263">
        <v>3</v>
      </c>
      <c r="F787" s="254" t="s">
        <v>10</v>
      </c>
      <c r="G787" s="255"/>
    </row>
    <row r="788" s="246" customFormat="1" customHeight="1" spans="1:7">
      <c r="A788" s="260">
        <v>786</v>
      </c>
      <c r="B788" s="261">
        <v>9787510019630</v>
      </c>
      <c r="C788" s="262" t="s">
        <v>813</v>
      </c>
      <c r="D788" s="260" t="s">
        <v>56</v>
      </c>
      <c r="E788" s="263">
        <v>3</v>
      </c>
      <c r="F788" s="254" t="s">
        <v>10</v>
      </c>
      <c r="G788" s="255"/>
    </row>
    <row r="789" s="246" customFormat="1" customHeight="1" spans="1:7">
      <c r="A789" s="260">
        <v>787</v>
      </c>
      <c r="B789" s="261">
        <v>9787571903800</v>
      </c>
      <c r="C789" s="262" t="s">
        <v>814</v>
      </c>
      <c r="D789" s="260" t="s">
        <v>73</v>
      </c>
      <c r="E789" s="263">
        <v>3</v>
      </c>
      <c r="F789" s="254" t="s">
        <v>10</v>
      </c>
      <c r="G789" s="255"/>
    </row>
    <row r="790" s="246" customFormat="1" customHeight="1" spans="1:7">
      <c r="A790" s="260">
        <v>788</v>
      </c>
      <c r="B790" s="261">
        <v>9787530868836</v>
      </c>
      <c r="C790" s="262" t="s">
        <v>815</v>
      </c>
      <c r="D790" s="260" t="s">
        <v>765</v>
      </c>
      <c r="E790" s="263">
        <v>3</v>
      </c>
      <c r="F790" s="254" t="s">
        <v>10</v>
      </c>
      <c r="G790" s="255"/>
    </row>
    <row r="791" s="246" customFormat="1" customHeight="1" spans="1:7">
      <c r="A791" s="260">
        <v>789</v>
      </c>
      <c r="B791" s="261">
        <v>9787530868881</v>
      </c>
      <c r="C791" s="262" t="s">
        <v>816</v>
      </c>
      <c r="D791" s="260" t="s">
        <v>54</v>
      </c>
      <c r="E791" s="263">
        <v>3</v>
      </c>
      <c r="F791" s="254" t="s">
        <v>10</v>
      </c>
      <c r="G791" s="255"/>
    </row>
    <row r="792" s="246" customFormat="1" customHeight="1" spans="1:7">
      <c r="A792" s="260">
        <v>790</v>
      </c>
      <c r="B792" s="261">
        <v>9787530868829</v>
      </c>
      <c r="C792" s="262" t="s">
        <v>817</v>
      </c>
      <c r="D792" s="260" t="s">
        <v>14</v>
      </c>
      <c r="E792" s="263">
        <v>3</v>
      </c>
      <c r="F792" s="254" t="s">
        <v>10</v>
      </c>
      <c r="G792" s="255"/>
    </row>
    <row r="793" s="246" customFormat="1" customHeight="1" spans="1:7">
      <c r="A793" s="260">
        <v>791</v>
      </c>
      <c r="B793" s="261">
        <v>9787530868812</v>
      </c>
      <c r="C793" s="262" t="s">
        <v>818</v>
      </c>
      <c r="D793" s="260" t="s">
        <v>61</v>
      </c>
      <c r="E793" s="263">
        <v>3</v>
      </c>
      <c r="F793" s="254" t="s">
        <v>10</v>
      </c>
      <c r="G793" s="255"/>
    </row>
    <row r="794" s="246" customFormat="1" customHeight="1" spans="1:7">
      <c r="A794" s="260">
        <v>792</v>
      </c>
      <c r="B794" s="261">
        <v>9787530868874</v>
      </c>
      <c r="C794" s="262" t="s">
        <v>819</v>
      </c>
      <c r="D794" s="260" t="s">
        <v>54</v>
      </c>
      <c r="E794" s="263">
        <v>3</v>
      </c>
      <c r="F794" s="254" t="s">
        <v>10</v>
      </c>
      <c r="G794" s="255"/>
    </row>
    <row r="795" s="246" customFormat="1" customHeight="1" spans="1:7">
      <c r="A795" s="260">
        <v>793</v>
      </c>
      <c r="B795" s="261">
        <v>9787530868867</v>
      </c>
      <c r="C795" s="262" t="s">
        <v>820</v>
      </c>
      <c r="D795" s="260" t="s">
        <v>9</v>
      </c>
      <c r="E795" s="263">
        <v>3</v>
      </c>
      <c r="F795" s="254" t="s">
        <v>10</v>
      </c>
      <c r="G795" s="255"/>
    </row>
    <row r="796" s="246" customFormat="1" customHeight="1" spans="1:7">
      <c r="A796" s="260">
        <v>794</v>
      </c>
      <c r="B796" s="261">
        <v>9787530868942</v>
      </c>
      <c r="C796" s="262" t="s">
        <v>821</v>
      </c>
      <c r="D796" s="260" t="s">
        <v>21</v>
      </c>
      <c r="E796" s="263">
        <v>3</v>
      </c>
      <c r="F796" s="254" t="s">
        <v>10</v>
      </c>
      <c r="G796" s="255"/>
    </row>
    <row r="797" s="246" customFormat="1" customHeight="1" spans="1:7">
      <c r="A797" s="260">
        <v>795</v>
      </c>
      <c r="B797" s="261">
        <v>9787530869222</v>
      </c>
      <c r="C797" s="262" t="s">
        <v>822</v>
      </c>
      <c r="D797" s="260" t="s">
        <v>48</v>
      </c>
      <c r="E797" s="263">
        <v>3</v>
      </c>
      <c r="F797" s="254" t="s">
        <v>10</v>
      </c>
      <c r="G797" s="255"/>
    </row>
    <row r="798" s="246" customFormat="1" customHeight="1" spans="1:7">
      <c r="A798" s="260">
        <v>796</v>
      </c>
      <c r="B798" s="261">
        <v>9787530868898</v>
      </c>
      <c r="C798" s="262" t="s">
        <v>823</v>
      </c>
      <c r="D798" s="260" t="s">
        <v>239</v>
      </c>
      <c r="E798" s="263">
        <v>3</v>
      </c>
      <c r="F798" s="254" t="s">
        <v>10</v>
      </c>
      <c r="G798" s="255"/>
    </row>
    <row r="799" s="246" customFormat="1" customHeight="1" spans="1:7">
      <c r="A799" s="260">
        <v>797</v>
      </c>
      <c r="B799" s="261">
        <v>9787530868935</v>
      </c>
      <c r="C799" s="262" t="s">
        <v>824</v>
      </c>
      <c r="D799" s="260" t="s">
        <v>33</v>
      </c>
      <c r="E799" s="263">
        <v>3</v>
      </c>
      <c r="F799" s="254" t="s">
        <v>10</v>
      </c>
      <c r="G799" s="255"/>
    </row>
    <row r="800" s="246" customFormat="1" customHeight="1" spans="1:7">
      <c r="A800" s="260">
        <v>798</v>
      </c>
      <c r="B800" s="261">
        <v>9787530868799</v>
      </c>
      <c r="C800" s="262" t="s">
        <v>825</v>
      </c>
      <c r="D800" s="260" t="s">
        <v>9</v>
      </c>
      <c r="E800" s="263">
        <v>3</v>
      </c>
      <c r="F800" s="254" t="s">
        <v>10</v>
      </c>
      <c r="G800" s="255"/>
    </row>
    <row r="801" s="246" customFormat="1" customHeight="1" spans="1:7">
      <c r="A801" s="260">
        <v>799</v>
      </c>
      <c r="B801" s="261">
        <v>9787538750058</v>
      </c>
      <c r="C801" s="262" t="s">
        <v>826</v>
      </c>
      <c r="D801" s="260" t="s">
        <v>9</v>
      </c>
      <c r="E801" s="263">
        <v>3</v>
      </c>
      <c r="F801" s="254" t="s">
        <v>10</v>
      </c>
      <c r="G801" s="255"/>
    </row>
    <row r="802" s="246" customFormat="1" customHeight="1" spans="1:7">
      <c r="A802" s="260">
        <v>800</v>
      </c>
      <c r="B802" s="261">
        <v>9787558125300</v>
      </c>
      <c r="C802" s="262" t="s">
        <v>827</v>
      </c>
      <c r="D802" s="260" t="s">
        <v>21</v>
      </c>
      <c r="E802" s="263">
        <v>3</v>
      </c>
      <c r="F802" s="254" t="s">
        <v>10</v>
      </c>
      <c r="G802" s="255"/>
    </row>
    <row r="803" s="246" customFormat="1" customHeight="1" spans="1:7">
      <c r="A803" s="260">
        <v>801</v>
      </c>
      <c r="B803" s="261">
        <v>9787110100196</v>
      </c>
      <c r="C803" s="262" t="s">
        <v>828</v>
      </c>
      <c r="D803" s="260" t="s">
        <v>9</v>
      </c>
      <c r="E803" s="263">
        <v>3</v>
      </c>
      <c r="F803" s="254" t="s">
        <v>10</v>
      </c>
      <c r="G803" s="255"/>
    </row>
    <row r="804" s="246" customFormat="1" customHeight="1" spans="1:7">
      <c r="A804" s="260">
        <v>802</v>
      </c>
      <c r="B804" s="261">
        <v>9787568148214</v>
      </c>
      <c r="C804" s="262" t="s">
        <v>829</v>
      </c>
      <c r="D804" s="260" t="s">
        <v>48</v>
      </c>
      <c r="E804" s="263">
        <v>3</v>
      </c>
      <c r="F804" s="254" t="s">
        <v>10</v>
      </c>
      <c r="G804" s="255"/>
    </row>
    <row r="805" s="246" customFormat="1" customHeight="1" spans="1:7">
      <c r="A805" s="260">
        <v>803</v>
      </c>
      <c r="B805" s="261">
        <v>9787538597295</v>
      </c>
      <c r="C805" s="262" t="s">
        <v>830</v>
      </c>
      <c r="D805" s="260" t="s">
        <v>21</v>
      </c>
      <c r="E805" s="263">
        <v>3</v>
      </c>
      <c r="F805" s="254" t="s">
        <v>10</v>
      </c>
      <c r="G805" s="255"/>
    </row>
    <row r="806" s="246" customFormat="1" customHeight="1" spans="1:7">
      <c r="A806" s="260">
        <v>804</v>
      </c>
      <c r="B806" s="261">
        <v>9787538593310</v>
      </c>
      <c r="C806" s="262" t="s">
        <v>831</v>
      </c>
      <c r="D806" s="260" t="s">
        <v>35</v>
      </c>
      <c r="E806" s="263">
        <v>3</v>
      </c>
      <c r="F806" s="254" t="s">
        <v>10</v>
      </c>
      <c r="G806" s="255"/>
    </row>
    <row r="807" s="246" customFormat="1" customHeight="1" spans="1:7">
      <c r="A807" s="260">
        <v>805</v>
      </c>
      <c r="B807" s="261">
        <v>9787514321005</v>
      </c>
      <c r="C807" s="262" t="s">
        <v>832</v>
      </c>
      <c r="D807" s="260" t="s">
        <v>37</v>
      </c>
      <c r="E807" s="263">
        <v>3</v>
      </c>
      <c r="F807" s="254" t="s">
        <v>10</v>
      </c>
      <c r="G807" s="255"/>
    </row>
    <row r="808" s="246" customFormat="1" customHeight="1" spans="1:7">
      <c r="A808" s="260">
        <v>806</v>
      </c>
      <c r="B808" s="261">
        <v>9787538593372</v>
      </c>
      <c r="C808" s="262" t="s">
        <v>833</v>
      </c>
      <c r="D808" s="260" t="s">
        <v>35</v>
      </c>
      <c r="E808" s="263">
        <v>3</v>
      </c>
      <c r="F808" s="254" t="s">
        <v>10</v>
      </c>
      <c r="G808" s="255"/>
    </row>
    <row r="809" s="246" customFormat="1" customHeight="1" spans="1:7">
      <c r="A809" s="260">
        <v>807</v>
      </c>
      <c r="B809" s="261">
        <v>9787538596304</v>
      </c>
      <c r="C809" s="262" t="s">
        <v>834</v>
      </c>
      <c r="D809" s="260" t="s">
        <v>35</v>
      </c>
      <c r="E809" s="263">
        <v>3</v>
      </c>
      <c r="F809" s="254" t="s">
        <v>10</v>
      </c>
      <c r="G809" s="255"/>
    </row>
    <row r="810" s="246" customFormat="1" customHeight="1" spans="1:7">
      <c r="A810" s="260">
        <v>808</v>
      </c>
      <c r="B810" s="261">
        <v>9787538593464</v>
      </c>
      <c r="C810" s="262" t="s">
        <v>835</v>
      </c>
      <c r="D810" s="260" t="s">
        <v>14</v>
      </c>
      <c r="E810" s="263">
        <v>3</v>
      </c>
      <c r="F810" s="254" t="s">
        <v>10</v>
      </c>
      <c r="G810" s="255"/>
    </row>
    <row r="811" s="246" customFormat="1" customHeight="1" spans="1:7">
      <c r="A811" s="260">
        <v>809</v>
      </c>
      <c r="B811" s="261">
        <v>9787538597288</v>
      </c>
      <c r="C811" s="262" t="s">
        <v>836</v>
      </c>
      <c r="D811" s="260" t="s">
        <v>21</v>
      </c>
      <c r="E811" s="263">
        <v>3</v>
      </c>
      <c r="F811" s="254" t="s">
        <v>10</v>
      </c>
      <c r="G811" s="255"/>
    </row>
    <row r="812" s="246" customFormat="1" customHeight="1" spans="1:7">
      <c r="A812" s="260">
        <v>810</v>
      </c>
      <c r="B812" s="261">
        <v>9787538597332</v>
      </c>
      <c r="C812" s="262" t="s">
        <v>837</v>
      </c>
      <c r="D812" s="260" t="s">
        <v>35</v>
      </c>
      <c r="E812" s="263">
        <v>3</v>
      </c>
      <c r="F812" s="254" t="s">
        <v>10</v>
      </c>
      <c r="G812" s="255"/>
    </row>
    <row r="813" s="246" customFormat="1" customHeight="1" spans="1:7">
      <c r="A813" s="260">
        <v>811</v>
      </c>
      <c r="B813" s="261">
        <v>9787542746870</v>
      </c>
      <c r="C813" s="262" t="s">
        <v>838</v>
      </c>
      <c r="D813" s="260" t="s">
        <v>14</v>
      </c>
      <c r="E813" s="263">
        <v>3</v>
      </c>
      <c r="F813" s="254" t="s">
        <v>10</v>
      </c>
      <c r="G813" s="255"/>
    </row>
    <row r="814" s="246" customFormat="1" customHeight="1" spans="1:7">
      <c r="A814" s="260">
        <v>812</v>
      </c>
      <c r="B814" s="261">
        <v>9787542746337</v>
      </c>
      <c r="C814" s="262" t="s">
        <v>839</v>
      </c>
      <c r="D814" s="260" t="s">
        <v>14</v>
      </c>
      <c r="E814" s="263">
        <v>3</v>
      </c>
      <c r="F814" s="254" t="s">
        <v>10</v>
      </c>
      <c r="G814" s="255"/>
    </row>
    <row r="815" s="246" customFormat="1" customHeight="1" spans="1:7">
      <c r="A815" s="260">
        <v>813</v>
      </c>
      <c r="B815" s="261">
        <v>9787501591145</v>
      </c>
      <c r="C815" s="262" t="s">
        <v>840</v>
      </c>
      <c r="D815" s="260" t="s">
        <v>14</v>
      </c>
      <c r="E815" s="263">
        <v>3</v>
      </c>
      <c r="F815" s="254" t="s">
        <v>10</v>
      </c>
      <c r="G815" s="255"/>
    </row>
    <row r="816" s="246" customFormat="1" customHeight="1" spans="1:7">
      <c r="A816" s="260">
        <v>814</v>
      </c>
      <c r="B816" s="261">
        <v>9787501591176</v>
      </c>
      <c r="C816" s="262" t="s">
        <v>841</v>
      </c>
      <c r="D816" s="260" t="s">
        <v>54</v>
      </c>
      <c r="E816" s="263">
        <v>3</v>
      </c>
      <c r="F816" s="254" t="s">
        <v>10</v>
      </c>
      <c r="G816" s="255"/>
    </row>
    <row r="817" s="246" customFormat="1" customHeight="1" spans="1:7">
      <c r="A817" s="260">
        <v>815</v>
      </c>
      <c r="B817" s="261">
        <v>9787501591152</v>
      </c>
      <c r="C817" s="262" t="s">
        <v>842</v>
      </c>
      <c r="D817" s="260" t="s">
        <v>54</v>
      </c>
      <c r="E817" s="263">
        <v>3</v>
      </c>
      <c r="F817" s="254" t="s">
        <v>10</v>
      </c>
      <c r="G817" s="255"/>
    </row>
    <row r="818" s="246" customFormat="1" customHeight="1" spans="1:7">
      <c r="A818" s="260">
        <v>816</v>
      </c>
      <c r="B818" s="261">
        <v>9787501591114</v>
      </c>
      <c r="C818" s="262" t="s">
        <v>843</v>
      </c>
      <c r="D818" s="260" t="s">
        <v>54</v>
      </c>
      <c r="E818" s="263">
        <v>3</v>
      </c>
      <c r="F818" s="254" t="s">
        <v>10</v>
      </c>
      <c r="G818" s="255"/>
    </row>
    <row r="819" s="246" customFormat="1" customHeight="1" spans="1:7">
      <c r="A819" s="260">
        <v>817</v>
      </c>
      <c r="B819" s="261">
        <v>9787501591169</v>
      </c>
      <c r="C819" s="262" t="s">
        <v>844</v>
      </c>
      <c r="D819" s="260" t="s">
        <v>14</v>
      </c>
      <c r="E819" s="263">
        <v>3</v>
      </c>
      <c r="F819" s="254" t="s">
        <v>10</v>
      </c>
      <c r="G819" s="255"/>
    </row>
    <row r="820" s="246" customFormat="1" customHeight="1" spans="1:7">
      <c r="A820" s="260">
        <v>818</v>
      </c>
      <c r="B820" s="261">
        <v>9787501591107</v>
      </c>
      <c r="C820" s="262" t="s">
        <v>845</v>
      </c>
      <c r="D820" s="260" t="s">
        <v>14</v>
      </c>
      <c r="E820" s="263">
        <v>3</v>
      </c>
      <c r="F820" s="254" t="s">
        <v>10</v>
      </c>
      <c r="G820" s="255"/>
    </row>
    <row r="821" s="246" customFormat="1" customHeight="1" spans="1:7">
      <c r="A821" s="260">
        <v>819</v>
      </c>
      <c r="B821" s="261">
        <v>9787565024634</v>
      </c>
      <c r="C821" s="262" t="s">
        <v>846</v>
      </c>
      <c r="D821" s="260" t="s">
        <v>374</v>
      </c>
      <c r="E821" s="263">
        <v>3</v>
      </c>
      <c r="F821" s="254" t="s">
        <v>10</v>
      </c>
      <c r="G821" s="255"/>
    </row>
    <row r="822" s="246" customFormat="1" customHeight="1" spans="1:7">
      <c r="A822" s="260">
        <v>820</v>
      </c>
      <c r="B822" s="261">
        <v>9787565025099</v>
      </c>
      <c r="C822" s="262" t="s">
        <v>847</v>
      </c>
      <c r="D822" s="260" t="s">
        <v>35</v>
      </c>
      <c r="E822" s="263">
        <v>3</v>
      </c>
      <c r="F822" s="254" t="s">
        <v>10</v>
      </c>
      <c r="G822" s="255"/>
    </row>
    <row r="823" s="246" customFormat="1" customHeight="1" spans="1:7">
      <c r="A823" s="260">
        <v>821</v>
      </c>
      <c r="B823" s="261">
        <v>9787565024610</v>
      </c>
      <c r="C823" s="262" t="s">
        <v>848</v>
      </c>
      <c r="D823" s="260" t="s">
        <v>14</v>
      </c>
      <c r="E823" s="263">
        <v>3</v>
      </c>
      <c r="F823" s="254" t="s">
        <v>10</v>
      </c>
      <c r="G823" s="255"/>
    </row>
    <row r="824" s="246" customFormat="1" customHeight="1" spans="1:7">
      <c r="A824" s="260">
        <v>822</v>
      </c>
      <c r="B824" s="261">
        <v>9787565024498</v>
      </c>
      <c r="C824" s="262" t="s">
        <v>849</v>
      </c>
      <c r="D824" s="260" t="s">
        <v>12</v>
      </c>
      <c r="E824" s="263">
        <v>3</v>
      </c>
      <c r="F824" s="254" t="s">
        <v>10</v>
      </c>
      <c r="G824" s="255"/>
    </row>
    <row r="825" s="246" customFormat="1" customHeight="1" spans="1:7">
      <c r="A825" s="260">
        <v>823</v>
      </c>
      <c r="B825" s="261">
        <v>9787565024429</v>
      </c>
      <c r="C825" s="262" t="s">
        <v>850</v>
      </c>
      <c r="D825" s="260" t="s">
        <v>16</v>
      </c>
      <c r="E825" s="263">
        <v>3</v>
      </c>
      <c r="F825" s="254" t="s">
        <v>10</v>
      </c>
      <c r="G825" s="255"/>
    </row>
    <row r="826" s="246" customFormat="1" customHeight="1" spans="1:7">
      <c r="A826" s="260">
        <v>824</v>
      </c>
      <c r="B826" s="261">
        <v>9787565024559</v>
      </c>
      <c r="C826" s="262" t="s">
        <v>851</v>
      </c>
      <c r="D826" s="260" t="s">
        <v>14</v>
      </c>
      <c r="E826" s="263">
        <v>3</v>
      </c>
      <c r="F826" s="254" t="s">
        <v>10</v>
      </c>
      <c r="G826" s="255"/>
    </row>
    <row r="827" s="246" customFormat="1" customHeight="1" spans="1:7">
      <c r="A827" s="260">
        <v>825</v>
      </c>
      <c r="B827" s="261">
        <v>9787565024566</v>
      </c>
      <c r="C827" s="262" t="s">
        <v>852</v>
      </c>
      <c r="D827" s="260" t="s">
        <v>35</v>
      </c>
      <c r="E827" s="263">
        <v>3</v>
      </c>
      <c r="F827" s="254" t="s">
        <v>10</v>
      </c>
      <c r="G827" s="255"/>
    </row>
    <row r="828" s="246" customFormat="1" customHeight="1" spans="1:7">
      <c r="A828" s="260">
        <v>826</v>
      </c>
      <c r="B828" s="261">
        <v>9787565025112</v>
      </c>
      <c r="C828" s="262" t="s">
        <v>853</v>
      </c>
      <c r="D828" s="260" t="s">
        <v>14</v>
      </c>
      <c r="E828" s="263">
        <v>3</v>
      </c>
      <c r="F828" s="254" t="s">
        <v>10</v>
      </c>
      <c r="G828" s="255"/>
    </row>
    <row r="829" s="246" customFormat="1" customHeight="1" spans="1:7">
      <c r="A829" s="260">
        <v>827</v>
      </c>
      <c r="B829" s="261">
        <v>9787565024658</v>
      </c>
      <c r="C829" s="262" t="s">
        <v>854</v>
      </c>
      <c r="D829" s="260" t="s">
        <v>855</v>
      </c>
      <c r="E829" s="263">
        <v>3</v>
      </c>
      <c r="F829" s="254" t="s">
        <v>10</v>
      </c>
      <c r="G829" s="255"/>
    </row>
    <row r="830" s="246" customFormat="1" customHeight="1" spans="1:7">
      <c r="A830" s="260">
        <v>828</v>
      </c>
      <c r="B830" s="261">
        <v>9787549346325</v>
      </c>
      <c r="C830" s="262" t="s">
        <v>856</v>
      </c>
      <c r="D830" s="260" t="s">
        <v>21</v>
      </c>
      <c r="E830" s="263">
        <v>3</v>
      </c>
      <c r="F830" s="254" t="s">
        <v>10</v>
      </c>
      <c r="G830" s="255"/>
    </row>
    <row r="831" s="246" customFormat="1" customHeight="1" spans="1:7">
      <c r="A831" s="260">
        <v>829</v>
      </c>
      <c r="B831" s="261">
        <v>9787549346318</v>
      </c>
      <c r="C831" s="262" t="s">
        <v>857</v>
      </c>
      <c r="D831" s="260" t="s">
        <v>21</v>
      </c>
      <c r="E831" s="263">
        <v>3</v>
      </c>
      <c r="F831" s="254" t="s">
        <v>10</v>
      </c>
      <c r="G831" s="255"/>
    </row>
    <row r="832" s="246" customFormat="1" customHeight="1" spans="1:7">
      <c r="A832" s="260">
        <v>830</v>
      </c>
      <c r="B832" s="261">
        <v>9787539842363</v>
      </c>
      <c r="C832" s="262" t="s">
        <v>858</v>
      </c>
      <c r="D832" s="260" t="s">
        <v>239</v>
      </c>
      <c r="E832" s="263">
        <v>3</v>
      </c>
      <c r="F832" s="254" t="s">
        <v>10</v>
      </c>
      <c r="G832" s="255"/>
    </row>
    <row r="833" s="246" customFormat="1" customHeight="1" spans="1:7">
      <c r="A833" s="260">
        <v>831</v>
      </c>
      <c r="B833" s="261">
        <v>9787553439563</v>
      </c>
      <c r="C833" s="262" t="s">
        <v>859</v>
      </c>
      <c r="D833" s="260" t="s">
        <v>9</v>
      </c>
      <c r="E833" s="263">
        <v>3</v>
      </c>
      <c r="F833" s="254" t="s">
        <v>10</v>
      </c>
      <c r="G833" s="255"/>
    </row>
    <row r="834" s="246" customFormat="1" customHeight="1" spans="1:7">
      <c r="A834" s="260">
        <v>832</v>
      </c>
      <c r="B834" s="261">
        <v>9787512630550</v>
      </c>
      <c r="C834" s="262" t="s">
        <v>860</v>
      </c>
      <c r="D834" s="260" t="s">
        <v>9</v>
      </c>
      <c r="E834" s="263">
        <v>3</v>
      </c>
      <c r="F834" s="254" t="s">
        <v>10</v>
      </c>
      <c r="G834" s="255"/>
    </row>
    <row r="835" s="246" customFormat="1" customHeight="1" spans="1:7">
      <c r="A835" s="260">
        <v>833</v>
      </c>
      <c r="B835" s="261">
        <v>9787512628960</v>
      </c>
      <c r="C835" s="262" t="s">
        <v>861</v>
      </c>
      <c r="D835" s="260" t="s">
        <v>73</v>
      </c>
      <c r="E835" s="263">
        <v>3</v>
      </c>
      <c r="F835" s="254" t="s">
        <v>10</v>
      </c>
      <c r="G835" s="255"/>
    </row>
    <row r="836" s="246" customFormat="1" customHeight="1" spans="1:7">
      <c r="A836" s="260">
        <v>834</v>
      </c>
      <c r="B836" s="261">
        <v>9787512628977</v>
      </c>
      <c r="C836" s="262" t="s">
        <v>862</v>
      </c>
      <c r="D836" s="260" t="s">
        <v>61</v>
      </c>
      <c r="E836" s="263">
        <v>3</v>
      </c>
      <c r="F836" s="254" t="s">
        <v>10</v>
      </c>
      <c r="G836" s="255"/>
    </row>
    <row r="837" s="246" customFormat="1" customHeight="1" spans="1:7">
      <c r="A837" s="260">
        <v>835</v>
      </c>
      <c r="B837" s="261">
        <v>9787512630123</v>
      </c>
      <c r="C837" s="262" t="s">
        <v>863</v>
      </c>
      <c r="D837" s="260" t="s">
        <v>9</v>
      </c>
      <c r="E837" s="263">
        <v>3</v>
      </c>
      <c r="F837" s="254" t="s">
        <v>10</v>
      </c>
      <c r="G837" s="255"/>
    </row>
    <row r="838" s="246" customFormat="1" customHeight="1" spans="1:7">
      <c r="A838" s="260">
        <v>836</v>
      </c>
      <c r="B838" s="261">
        <v>9787512629165</v>
      </c>
      <c r="C838" s="262" t="s">
        <v>864</v>
      </c>
      <c r="D838" s="260" t="s">
        <v>9</v>
      </c>
      <c r="E838" s="263">
        <v>3</v>
      </c>
      <c r="F838" s="254" t="s">
        <v>10</v>
      </c>
      <c r="G838" s="255"/>
    </row>
    <row r="839" s="246" customFormat="1" customHeight="1" spans="1:7">
      <c r="A839" s="260">
        <v>837</v>
      </c>
      <c r="B839" s="261">
        <v>9787512628885</v>
      </c>
      <c r="C839" s="262" t="s">
        <v>865</v>
      </c>
      <c r="D839" s="260" t="s">
        <v>48</v>
      </c>
      <c r="E839" s="263">
        <v>3</v>
      </c>
      <c r="F839" s="254" t="s">
        <v>10</v>
      </c>
      <c r="G839" s="255"/>
    </row>
    <row r="840" s="246" customFormat="1" customHeight="1" spans="1:7">
      <c r="A840" s="260">
        <v>838</v>
      </c>
      <c r="B840" s="261">
        <v>9787514851922</v>
      </c>
      <c r="C840" s="262" t="s">
        <v>866</v>
      </c>
      <c r="D840" s="260" t="s">
        <v>21</v>
      </c>
      <c r="E840" s="263">
        <v>3</v>
      </c>
      <c r="F840" s="254" t="s">
        <v>10</v>
      </c>
      <c r="G840" s="255"/>
    </row>
    <row r="841" s="246" customFormat="1" customHeight="1" spans="1:7">
      <c r="A841" s="260">
        <v>839</v>
      </c>
      <c r="B841" s="261">
        <v>9787531828297</v>
      </c>
      <c r="C841" s="262" t="s">
        <v>867</v>
      </c>
      <c r="D841" s="260" t="s">
        <v>9</v>
      </c>
      <c r="E841" s="263">
        <v>3</v>
      </c>
      <c r="F841" s="254" t="s">
        <v>10</v>
      </c>
      <c r="G841" s="255"/>
    </row>
    <row r="842" s="246" customFormat="1" customHeight="1" spans="1:7">
      <c r="A842" s="260">
        <v>840</v>
      </c>
      <c r="B842" s="261">
        <v>9787531828686</v>
      </c>
      <c r="C842" s="262" t="s">
        <v>868</v>
      </c>
      <c r="D842" s="260" t="s">
        <v>54</v>
      </c>
      <c r="E842" s="263">
        <v>3</v>
      </c>
      <c r="F842" s="254" t="s">
        <v>10</v>
      </c>
      <c r="G842" s="255"/>
    </row>
    <row r="843" s="246" customFormat="1" customHeight="1" spans="1:7">
      <c r="A843" s="260">
        <v>841</v>
      </c>
      <c r="B843" s="261">
        <v>9787516602096</v>
      </c>
      <c r="C843" s="262" t="s">
        <v>869</v>
      </c>
      <c r="D843" s="260" t="s">
        <v>61</v>
      </c>
      <c r="E843" s="263">
        <v>3</v>
      </c>
      <c r="F843" s="254" t="s">
        <v>10</v>
      </c>
      <c r="G843" s="255"/>
    </row>
    <row r="844" s="246" customFormat="1" customHeight="1" spans="1:7">
      <c r="A844" s="260">
        <v>842</v>
      </c>
      <c r="B844" s="261">
        <v>9787565028953</v>
      </c>
      <c r="C844" s="262" t="s">
        <v>870</v>
      </c>
      <c r="D844" s="260" t="s">
        <v>21</v>
      </c>
      <c r="E844" s="263">
        <v>3</v>
      </c>
      <c r="F844" s="254" t="s">
        <v>10</v>
      </c>
      <c r="G844" s="255"/>
    </row>
    <row r="845" s="246" customFormat="1" customHeight="1" spans="1:7">
      <c r="A845" s="260">
        <v>843</v>
      </c>
      <c r="B845" s="261">
        <v>9787514851977</v>
      </c>
      <c r="C845" s="262" t="s">
        <v>871</v>
      </c>
      <c r="D845" s="260" t="s">
        <v>21</v>
      </c>
      <c r="E845" s="263">
        <v>3</v>
      </c>
      <c r="F845" s="254" t="s">
        <v>10</v>
      </c>
      <c r="G845" s="255"/>
    </row>
    <row r="846" s="246" customFormat="1" customHeight="1" spans="1:7">
      <c r="A846" s="260">
        <v>844</v>
      </c>
      <c r="B846" s="261">
        <v>9787512004368</v>
      </c>
      <c r="C846" s="262" t="s">
        <v>872</v>
      </c>
      <c r="D846" s="260" t="s">
        <v>9</v>
      </c>
      <c r="E846" s="263">
        <v>3</v>
      </c>
      <c r="F846" s="254" t="s">
        <v>10</v>
      </c>
      <c r="G846" s="255"/>
    </row>
    <row r="847" s="246" customFormat="1" customHeight="1" spans="1:7">
      <c r="A847" s="260">
        <v>845</v>
      </c>
      <c r="B847" s="261">
        <v>9787218154787</v>
      </c>
      <c r="C847" s="262" t="s">
        <v>873</v>
      </c>
      <c r="D847" s="260" t="s">
        <v>9</v>
      </c>
      <c r="E847" s="263">
        <v>3</v>
      </c>
      <c r="F847" s="254" t="s">
        <v>10</v>
      </c>
      <c r="G847" s="255"/>
    </row>
    <row r="848" s="246" customFormat="1" customHeight="1" spans="1:7">
      <c r="A848" s="260">
        <v>846</v>
      </c>
      <c r="B848" s="261">
        <v>9787510010941</v>
      </c>
      <c r="C848" s="262" t="s">
        <v>874</v>
      </c>
      <c r="D848" s="260" t="s">
        <v>33</v>
      </c>
      <c r="E848" s="263">
        <v>3</v>
      </c>
      <c r="F848" s="254" t="s">
        <v>10</v>
      </c>
      <c r="G848" s="255"/>
    </row>
    <row r="849" s="246" customFormat="1" customHeight="1" spans="1:7">
      <c r="A849" s="260">
        <v>847</v>
      </c>
      <c r="B849" s="261">
        <v>9787502077914</v>
      </c>
      <c r="C849" s="262" t="s">
        <v>875</v>
      </c>
      <c r="D849" s="260" t="s">
        <v>48</v>
      </c>
      <c r="E849" s="263">
        <v>3</v>
      </c>
      <c r="F849" s="254" t="s">
        <v>10</v>
      </c>
      <c r="G849" s="255"/>
    </row>
    <row r="850" s="246" customFormat="1" customHeight="1" spans="1:7">
      <c r="A850" s="260">
        <v>848</v>
      </c>
      <c r="B850" s="261">
        <v>9787553456577</v>
      </c>
      <c r="C850" s="262" t="s">
        <v>876</v>
      </c>
      <c r="D850" s="260" t="s">
        <v>48</v>
      </c>
      <c r="E850" s="263">
        <v>3</v>
      </c>
      <c r="F850" s="254" t="s">
        <v>10</v>
      </c>
      <c r="G850" s="255"/>
    </row>
    <row r="851" s="246" customFormat="1" customHeight="1" spans="1:7">
      <c r="A851" s="260">
        <v>849</v>
      </c>
      <c r="B851" s="261">
        <v>9787553456553</v>
      </c>
      <c r="C851" s="262" t="s">
        <v>877</v>
      </c>
      <c r="D851" s="260" t="s">
        <v>48</v>
      </c>
      <c r="E851" s="263">
        <v>3</v>
      </c>
      <c r="F851" s="254" t="s">
        <v>10</v>
      </c>
      <c r="G851" s="255"/>
    </row>
    <row r="852" s="246" customFormat="1" customHeight="1" spans="1:7">
      <c r="A852" s="260">
        <v>850</v>
      </c>
      <c r="B852" s="261">
        <v>9787553456607</v>
      </c>
      <c r="C852" s="262" t="s">
        <v>878</v>
      </c>
      <c r="D852" s="260" t="s">
        <v>48</v>
      </c>
      <c r="E852" s="263">
        <v>3</v>
      </c>
      <c r="F852" s="254" t="s">
        <v>10</v>
      </c>
      <c r="G852" s="255"/>
    </row>
    <row r="853" s="246" customFormat="1" customHeight="1" spans="1:7">
      <c r="A853" s="260">
        <v>851</v>
      </c>
      <c r="B853" s="261">
        <v>9787553456614</v>
      </c>
      <c r="C853" s="262" t="s">
        <v>879</v>
      </c>
      <c r="D853" s="260" t="s">
        <v>48</v>
      </c>
      <c r="E853" s="263">
        <v>3</v>
      </c>
      <c r="F853" s="254" t="s">
        <v>10</v>
      </c>
      <c r="G853" s="255"/>
    </row>
    <row r="854" s="246" customFormat="1" customHeight="1" spans="1:7">
      <c r="A854" s="260">
        <v>852</v>
      </c>
      <c r="B854" s="261">
        <v>9787553456737</v>
      </c>
      <c r="C854" s="262" t="s">
        <v>880</v>
      </c>
      <c r="D854" s="260" t="s">
        <v>48</v>
      </c>
      <c r="E854" s="263">
        <v>3</v>
      </c>
      <c r="F854" s="254" t="s">
        <v>10</v>
      </c>
      <c r="G854" s="255"/>
    </row>
    <row r="855" s="246" customFormat="1" customHeight="1" spans="1:7">
      <c r="A855" s="260">
        <v>853</v>
      </c>
      <c r="B855" s="261">
        <v>9787553456751</v>
      </c>
      <c r="C855" s="262" t="s">
        <v>881</v>
      </c>
      <c r="D855" s="260" t="s">
        <v>48</v>
      </c>
      <c r="E855" s="263">
        <v>3</v>
      </c>
      <c r="F855" s="254" t="s">
        <v>10</v>
      </c>
      <c r="G855" s="255"/>
    </row>
    <row r="856" s="246" customFormat="1" customHeight="1" spans="1:7">
      <c r="A856" s="260">
        <v>854</v>
      </c>
      <c r="B856" s="261">
        <v>9787553456744</v>
      </c>
      <c r="C856" s="262" t="s">
        <v>882</v>
      </c>
      <c r="D856" s="260" t="s">
        <v>48</v>
      </c>
      <c r="E856" s="263">
        <v>3</v>
      </c>
      <c r="F856" s="254" t="s">
        <v>10</v>
      </c>
      <c r="G856" s="255"/>
    </row>
    <row r="857" s="246" customFormat="1" customHeight="1" spans="1:7">
      <c r="A857" s="260">
        <v>855</v>
      </c>
      <c r="B857" s="261">
        <v>9787507220988</v>
      </c>
      <c r="C857" s="262" t="s">
        <v>883</v>
      </c>
      <c r="D857" s="260" t="s">
        <v>9</v>
      </c>
      <c r="E857" s="263">
        <v>3</v>
      </c>
      <c r="F857" s="254" t="s">
        <v>10</v>
      </c>
      <c r="G857" s="255"/>
    </row>
    <row r="858" s="246" customFormat="1" customHeight="1" spans="1:7">
      <c r="A858" s="260">
        <v>856</v>
      </c>
      <c r="B858" s="261">
        <v>9787542757814</v>
      </c>
      <c r="C858" s="262" t="s">
        <v>884</v>
      </c>
      <c r="D858" s="260" t="s">
        <v>14</v>
      </c>
      <c r="E858" s="263">
        <v>3</v>
      </c>
      <c r="F858" s="254" t="s">
        <v>10</v>
      </c>
      <c r="G858" s="255"/>
    </row>
    <row r="859" s="246" customFormat="1" customHeight="1" spans="1:7">
      <c r="A859" s="260">
        <v>857</v>
      </c>
      <c r="B859" s="261">
        <v>9787542757708</v>
      </c>
      <c r="C859" s="262" t="s">
        <v>885</v>
      </c>
      <c r="D859" s="260" t="s">
        <v>14</v>
      </c>
      <c r="E859" s="263">
        <v>3</v>
      </c>
      <c r="F859" s="254" t="s">
        <v>10</v>
      </c>
      <c r="G859" s="255"/>
    </row>
    <row r="860" s="246" customFormat="1" customHeight="1" spans="1:7">
      <c r="A860" s="260">
        <v>858</v>
      </c>
      <c r="B860" s="261">
        <v>9787542757715</v>
      </c>
      <c r="C860" s="262" t="s">
        <v>886</v>
      </c>
      <c r="D860" s="260" t="s">
        <v>12</v>
      </c>
      <c r="E860" s="263">
        <v>3</v>
      </c>
      <c r="F860" s="254" t="s">
        <v>10</v>
      </c>
      <c r="G860" s="255"/>
    </row>
    <row r="861" s="246" customFormat="1" customHeight="1" spans="1:7">
      <c r="A861" s="260">
        <v>859</v>
      </c>
      <c r="B861" s="261">
        <v>9787542757937</v>
      </c>
      <c r="C861" s="262" t="s">
        <v>887</v>
      </c>
      <c r="D861" s="260" t="s">
        <v>855</v>
      </c>
      <c r="E861" s="263">
        <v>3</v>
      </c>
      <c r="F861" s="254" t="s">
        <v>10</v>
      </c>
      <c r="G861" s="255"/>
    </row>
    <row r="862" s="246" customFormat="1" customHeight="1" spans="1:7">
      <c r="A862" s="260">
        <v>860</v>
      </c>
      <c r="B862" s="261">
        <v>9787542757654</v>
      </c>
      <c r="C862" s="262" t="s">
        <v>888</v>
      </c>
      <c r="D862" s="260" t="s">
        <v>768</v>
      </c>
      <c r="E862" s="263">
        <v>3</v>
      </c>
      <c r="F862" s="254" t="s">
        <v>10</v>
      </c>
      <c r="G862" s="255"/>
    </row>
    <row r="863" s="246" customFormat="1" customHeight="1" spans="1:7">
      <c r="A863" s="260">
        <v>861</v>
      </c>
      <c r="B863" s="261">
        <v>9787542757647</v>
      </c>
      <c r="C863" s="262" t="s">
        <v>889</v>
      </c>
      <c r="D863" s="260" t="s">
        <v>14</v>
      </c>
      <c r="E863" s="263">
        <v>3</v>
      </c>
      <c r="F863" s="254" t="s">
        <v>10</v>
      </c>
      <c r="G863" s="255"/>
    </row>
    <row r="864" s="246" customFormat="1" customHeight="1" spans="1:7">
      <c r="A864" s="260">
        <v>862</v>
      </c>
      <c r="B864" s="261">
        <v>9787542757753</v>
      </c>
      <c r="C864" s="262" t="s">
        <v>890</v>
      </c>
      <c r="D864" s="260" t="s">
        <v>768</v>
      </c>
      <c r="E864" s="263">
        <v>3</v>
      </c>
      <c r="F864" s="254" t="s">
        <v>10</v>
      </c>
      <c r="G864" s="255"/>
    </row>
    <row r="865" s="246" customFormat="1" customHeight="1" spans="1:7">
      <c r="A865" s="260">
        <v>863</v>
      </c>
      <c r="B865" s="261">
        <v>9787542757807</v>
      </c>
      <c r="C865" s="262" t="s">
        <v>891</v>
      </c>
      <c r="D865" s="260" t="s">
        <v>14</v>
      </c>
      <c r="E865" s="263">
        <v>3</v>
      </c>
      <c r="F865" s="254" t="s">
        <v>10</v>
      </c>
      <c r="G865" s="255"/>
    </row>
    <row r="866" s="246" customFormat="1" customHeight="1" spans="1:7">
      <c r="A866" s="260">
        <v>864</v>
      </c>
      <c r="B866" s="261">
        <v>9787558550096</v>
      </c>
      <c r="C866" s="262" t="s">
        <v>892</v>
      </c>
      <c r="D866" s="260" t="s">
        <v>48</v>
      </c>
      <c r="E866" s="263">
        <v>3</v>
      </c>
      <c r="F866" s="254" t="s">
        <v>10</v>
      </c>
      <c r="G866" s="255"/>
    </row>
    <row r="867" s="246" customFormat="1" customHeight="1" spans="1:7">
      <c r="A867" s="260">
        <v>865</v>
      </c>
      <c r="B867" s="261">
        <v>9787573120526</v>
      </c>
      <c r="C867" s="262" t="s">
        <v>893</v>
      </c>
      <c r="D867" s="260" t="s">
        <v>48</v>
      </c>
      <c r="E867" s="263">
        <v>3</v>
      </c>
      <c r="F867" s="254" t="s">
        <v>10</v>
      </c>
      <c r="G867" s="255"/>
    </row>
    <row r="868" s="246" customFormat="1" customHeight="1" spans="1:7">
      <c r="A868" s="260">
        <v>866</v>
      </c>
      <c r="B868" s="261">
        <v>9787567625396</v>
      </c>
      <c r="C868" s="262" t="s">
        <v>894</v>
      </c>
      <c r="D868" s="260" t="s">
        <v>9</v>
      </c>
      <c r="E868" s="263">
        <v>3</v>
      </c>
      <c r="F868" s="254" t="s">
        <v>10</v>
      </c>
      <c r="G868" s="255"/>
    </row>
    <row r="869" s="246" customFormat="1" customHeight="1" spans="1:7">
      <c r="A869" s="260">
        <v>867</v>
      </c>
      <c r="B869" s="261">
        <v>9787532953226</v>
      </c>
      <c r="C869" s="262" t="s">
        <v>895</v>
      </c>
      <c r="D869" s="260" t="s">
        <v>9</v>
      </c>
      <c r="E869" s="263">
        <v>3</v>
      </c>
      <c r="F869" s="254" t="s">
        <v>10</v>
      </c>
      <c r="G869" s="255"/>
    </row>
    <row r="870" s="246" customFormat="1" customHeight="1" spans="1:7">
      <c r="A870" s="260">
        <v>868</v>
      </c>
      <c r="B870" s="261">
        <v>9787553450780</v>
      </c>
      <c r="C870" s="262" t="s">
        <v>896</v>
      </c>
      <c r="D870" s="260" t="s">
        <v>12</v>
      </c>
      <c r="E870" s="263">
        <v>3</v>
      </c>
      <c r="F870" s="254" t="s">
        <v>10</v>
      </c>
      <c r="G870" s="255"/>
    </row>
    <row r="871" s="246" customFormat="1" customHeight="1" spans="1:7">
      <c r="A871" s="260">
        <v>869</v>
      </c>
      <c r="B871" s="261">
        <v>9787553450681</v>
      </c>
      <c r="C871" s="262" t="s">
        <v>897</v>
      </c>
      <c r="D871" s="260" t="s">
        <v>9</v>
      </c>
      <c r="E871" s="263">
        <v>3</v>
      </c>
      <c r="F871" s="254" t="s">
        <v>10</v>
      </c>
      <c r="G871" s="255"/>
    </row>
    <row r="872" s="246" customFormat="1" customHeight="1" spans="1:7">
      <c r="A872" s="260">
        <v>870</v>
      </c>
      <c r="B872" s="261">
        <v>9787553450629</v>
      </c>
      <c r="C872" s="262" t="s">
        <v>898</v>
      </c>
      <c r="D872" s="260" t="s">
        <v>9</v>
      </c>
      <c r="E872" s="263">
        <v>3</v>
      </c>
      <c r="F872" s="254" t="s">
        <v>10</v>
      </c>
      <c r="G872" s="255"/>
    </row>
    <row r="873" s="246" customFormat="1" customHeight="1" spans="1:7">
      <c r="A873" s="260">
        <v>871</v>
      </c>
      <c r="B873" s="261">
        <v>9787545561036</v>
      </c>
      <c r="C873" s="262" t="s">
        <v>899</v>
      </c>
      <c r="D873" s="260" t="s">
        <v>9</v>
      </c>
      <c r="E873" s="263">
        <v>3</v>
      </c>
      <c r="F873" s="254" t="s">
        <v>10</v>
      </c>
      <c r="G873" s="255"/>
    </row>
    <row r="874" s="246" customFormat="1" customHeight="1" spans="1:7">
      <c r="A874" s="260">
        <v>872</v>
      </c>
      <c r="B874" s="261">
        <v>9787209114363</v>
      </c>
      <c r="C874" s="262" t="s">
        <v>900</v>
      </c>
      <c r="D874" s="260" t="s">
        <v>9</v>
      </c>
      <c r="E874" s="263">
        <v>3</v>
      </c>
      <c r="F874" s="254" t="s">
        <v>10</v>
      </c>
      <c r="G874" s="255"/>
    </row>
    <row r="875" s="246" customFormat="1" customHeight="1" spans="1:7">
      <c r="A875" s="260">
        <v>873</v>
      </c>
      <c r="B875" s="261">
        <v>9787510014666</v>
      </c>
      <c r="C875" s="262" t="s">
        <v>901</v>
      </c>
      <c r="D875" s="260" t="s">
        <v>33</v>
      </c>
      <c r="E875" s="263">
        <v>3</v>
      </c>
      <c r="F875" s="254" t="s">
        <v>10</v>
      </c>
      <c r="G875" s="255"/>
    </row>
    <row r="876" s="246" customFormat="1" customHeight="1" spans="1:7">
      <c r="A876" s="260">
        <v>874</v>
      </c>
      <c r="B876" s="261">
        <v>9787510007217</v>
      </c>
      <c r="C876" s="262" t="s">
        <v>902</v>
      </c>
      <c r="D876" s="260" t="s">
        <v>73</v>
      </c>
      <c r="E876" s="263">
        <v>3</v>
      </c>
      <c r="F876" s="254" t="s">
        <v>10</v>
      </c>
      <c r="G876" s="255"/>
    </row>
    <row r="877" s="246" customFormat="1" customHeight="1" spans="1:7">
      <c r="A877" s="260">
        <v>875</v>
      </c>
      <c r="B877" s="261">
        <v>9787510014727</v>
      </c>
      <c r="C877" s="262" t="s">
        <v>903</v>
      </c>
      <c r="D877" s="260" t="s">
        <v>768</v>
      </c>
      <c r="E877" s="263">
        <v>3</v>
      </c>
      <c r="F877" s="254" t="s">
        <v>10</v>
      </c>
      <c r="G877" s="255"/>
    </row>
    <row r="878" s="246" customFormat="1" customHeight="1" spans="1:7">
      <c r="A878" s="260">
        <v>876</v>
      </c>
      <c r="B878" s="261">
        <v>9787510012723</v>
      </c>
      <c r="C878" s="262" t="s">
        <v>904</v>
      </c>
      <c r="D878" s="260" t="s">
        <v>768</v>
      </c>
      <c r="E878" s="263">
        <v>3</v>
      </c>
      <c r="F878" s="254" t="s">
        <v>10</v>
      </c>
      <c r="G878" s="255"/>
    </row>
    <row r="879" s="246" customFormat="1" customHeight="1" spans="1:7">
      <c r="A879" s="260">
        <v>877</v>
      </c>
      <c r="B879" s="261">
        <v>9787510011665</v>
      </c>
      <c r="C879" s="262" t="s">
        <v>905</v>
      </c>
      <c r="D879" s="260" t="s">
        <v>768</v>
      </c>
      <c r="E879" s="263">
        <v>3</v>
      </c>
      <c r="F879" s="254" t="s">
        <v>10</v>
      </c>
      <c r="G879" s="255"/>
    </row>
    <row r="880" s="246" customFormat="1" customHeight="1" spans="1:7">
      <c r="A880" s="260">
        <v>878</v>
      </c>
      <c r="B880" s="261">
        <v>9787510012709</v>
      </c>
      <c r="C880" s="262" t="s">
        <v>906</v>
      </c>
      <c r="D880" s="260" t="s">
        <v>768</v>
      </c>
      <c r="E880" s="263">
        <v>3</v>
      </c>
      <c r="F880" s="254" t="s">
        <v>10</v>
      </c>
      <c r="G880" s="255"/>
    </row>
    <row r="881" s="246" customFormat="1" customHeight="1" spans="1:7">
      <c r="A881" s="260">
        <v>879</v>
      </c>
      <c r="B881" s="261">
        <v>9787510010545</v>
      </c>
      <c r="C881" s="262" t="s">
        <v>907</v>
      </c>
      <c r="D881" s="260" t="s">
        <v>73</v>
      </c>
      <c r="E881" s="263">
        <v>3</v>
      </c>
      <c r="F881" s="254" t="s">
        <v>10</v>
      </c>
      <c r="G881" s="255"/>
    </row>
    <row r="882" s="246" customFormat="1" customHeight="1" spans="1:7">
      <c r="A882" s="260">
        <v>880</v>
      </c>
      <c r="B882" s="261">
        <v>9787510010538</v>
      </c>
      <c r="C882" s="262" t="s">
        <v>908</v>
      </c>
      <c r="D882" s="260" t="s">
        <v>37</v>
      </c>
      <c r="E882" s="263">
        <v>3</v>
      </c>
      <c r="F882" s="254" t="s">
        <v>10</v>
      </c>
      <c r="G882" s="255"/>
    </row>
    <row r="883" s="246" customFormat="1" customHeight="1" spans="1:7">
      <c r="A883" s="260">
        <v>881</v>
      </c>
      <c r="B883" s="261">
        <v>9787510011641</v>
      </c>
      <c r="C883" s="262" t="s">
        <v>909</v>
      </c>
      <c r="D883" s="260" t="s">
        <v>910</v>
      </c>
      <c r="E883" s="263">
        <v>3</v>
      </c>
      <c r="F883" s="254" t="s">
        <v>10</v>
      </c>
      <c r="G883" s="255"/>
    </row>
    <row r="884" s="246" customFormat="1" customHeight="1" spans="1:7">
      <c r="A884" s="260">
        <v>882</v>
      </c>
      <c r="B884" s="261">
        <v>9787510014680</v>
      </c>
      <c r="C884" s="262" t="s">
        <v>911</v>
      </c>
      <c r="D884" s="260" t="s">
        <v>768</v>
      </c>
      <c r="E884" s="263">
        <v>3</v>
      </c>
      <c r="F884" s="254" t="s">
        <v>10</v>
      </c>
      <c r="G884" s="255"/>
    </row>
    <row r="885" s="246" customFormat="1" customHeight="1" spans="1:7">
      <c r="A885" s="260">
        <v>883</v>
      </c>
      <c r="B885" s="261">
        <v>9787510014697</v>
      </c>
      <c r="C885" s="262" t="s">
        <v>912</v>
      </c>
      <c r="D885" s="260" t="s">
        <v>768</v>
      </c>
      <c r="E885" s="263">
        <v>3</v>
      </c>
      <c r="F885" s="254" t="s">
        <v>10</v>
      </c>
      <c r="G885" s="255"/>
    </row>
    <row r="886" s="246" customFormat="1" customHeight="1" spans="1:7">
      <c r="A886" s="260">
        <v>884</v>
      </c>
      <c r="B886" s="261">
        <v>9787510012693</v>
      </c>
      <c r="C886" s="262" t="s">
        <v>913</v>
      </c>
      <c r="D886" s="260" t="s">
        <v>768</v>
      </c>
      <c r="E886" s="263">
        <v>3</v>
      </c>
      <c r="F886" s="254" t="s">
        <v>10</v>
      </c>
      <c r="G886" s="255"/>
    </row>
    <row r="887" s="246" customFormat="1" customHeight="1" spans="1:7">
      <c r="A887" s="260">
        <v>885</v>
      </c>
      <c r="B887" s="261">
        <v>9787510014710</v>
      </c>
      <c r="C887" s="262" t="s">
        <v>914</v>
      </c>
      <c r="D887" s="260" t="s">
        <v>768</v>
      </c>
      <c r="E887" s="263">
        <v>3</v>
      </c>
      <c r="F887" s="254" t="s">
        <v>10</v>
      </c>
      <c r="G887" s="255"/>
    </row>
    <row r="888" s="246" customFormat="1" customHeight="1" spans="1:7">
      <c r="A888" s="260">
        <v>886</v>
      </c>
      <c r="B888" s="261">
        <v>9787510012730</v>
      </c>
      <c r="C888" s="262" t="s">
        <v>915</v>
      </c>
      <c r="D888" s="260" t="s">
        <v>35</v>
      </c>
      <c r="E888" s="263">
        <v>3</v>
      </c>
      <c r="F888" s="254" t="s">
        <v>10</v>
      </c>
      <c r="G888" s="255"/>
    </row>
    <row r="889" s="246" customFormat="1" customHeight="1" spans="1:7">
      <c r="A889" s="260">
        <v>887</v>
      </c>
      <c r="B889" s="261">
        <v>9787512002647</v>
      </c>
      <c r="C889" s="262" t="s">
        <v>916</v>
      </c>
      <c r="D889" s="260" t="s">
        <v>9</v>
      </c>
      <c r="E889" s="263">
        <v>3</v>
      </c>
      <c r="F889" s="254" t="s">
        <v>10</v>
      </c>
      <c r="G889" s="255"/>
    </row>
    <row r="890" s="246" customFormat="1" customHeight="1" spans="1:7">
      <c r="A890" s="260">
        <v>888</v>
      </c>
      <c r="B890" s="261">
        <v>9787553411620</v>
      </c>
      <c r="C890" s="262" t="s">
        <v>917</v>
      </c>
      <c r="D890" s="260" t="s">
        <v>33</v>
      </c>
      <c r="E890" s="263">
        <v>3</v>
      </c>
      <c r="F890" s="254" t="s">
        <v>10</v>
      </c>
      <c r="G890" s="255"/>
    </row>
    <row r="891" s="246" customFormat="1" customHeight="1" spans="1:7">
      <c r="A891" s="260">
        <v>889</v>
      </c>
      <c r="B891" s="261">
        <v>9787558912085</v>
      </c>
      <c r="C891" s="262" t="s">
        <v>918</v>
      </c>
      <c r="D891" s="260" t="s">
        <v>21</v>
      </c>
      <c r="E891" s="263">
        <v>3</v>
      </c>
      <c r="F891" s="254" t="s">
        <v>10</v>
      </c>
      <c r="G891" s="255"/>
    </row>
    <row r="892" s="246" customFormat="1" customHeight="1" spans="1:7">
      <c r="A892" s="260">
        <v>890</v>
      </c>
      <c r="B892" s="261">
        <v>9787530867419</v>
      </c>
      <c r="C892" s="262" t="s">
        <v>919</v>
      </c>
      <c r="D892" s="260" t="s">
        <v>9</v>
      </c>
      <c r="E892" s="263">
        <v>3</v>
      </c>
      <c r="F892" s="254" t="s">
        <v>10</v>
      </c>
      <c r="G892" s="255"/>
    </row>
    <row r="893" s="246" customFormat="1" customHeight="1" spans="1:7">
      <c r="A893" s="260">
        <v>891</v>
      </c>
      <c r="B893" s="261">
        <v>9787517075783</v>
      </c>
      <c r="C893" s="262" t="s">
        <v>920</v>
      </c>
      <c r="D893" s="260" t="s">
        <v>61</v>
      </c>
      <c r="E893" s="263">
        <v>3</v>
      </c>
      <c r="F893" s="254" t="s">
        <v>10</v>
      </c>
      <c r="G893" s="255"/>
    </row>
    <row r="894" s="246" customFormat="1" customHeight="1" spans="1:7">
      <c r="A894" s="260">
        <v>892</v>
      </c>
      <c r="B894" s="261">
        <v>9787546320724</v>
      </c>
      <c r="C894" s="262" t="s">
        <v>921</v>
      </c>
      <c r="D894" s="260" t="s">
        <v>768</v>
      </c>
      <c r="E894" s="263">
        <v>3</v>
      </c>
      <c r="F894" s="254" t="s">
        <v>10</v>
      </c>
      <c r="G894" s="255"/>
    </row>
    <row r="895" s="246" customFormat="1" customHeight="1" spans="1:7">
      <c r="A895" s="260">
        <v>893</v>
      </c>
      <c r="B895" s="261">
        <v>9787550229259</v>
      </c>
      <c r="C895" s="262" t="s">
        <v>922</v>
      </c>
      <c r="D895" s="260" t="s">
        <v>768</v>
      </c>
      <c r="E895" s="263">
        <v>3</v>
      </c>
      <c r="F895" s="254" t="s">
        <v>10</v>
      </c>
      <c r="G895" s="255"/>
    </row>
    <row r="896" s="246" customFormat="1" customHeight="1" spans="1:7">
      <c r="A896" s="260">
        <v>894</v>
      </c>
      <c r="B896" s="261">
        <v>9787550229440</v>
      </c>
      <c r="C896" s="262" t="s">
        <v>923</v>
      </c>
      <c r="D896" s="260" t="s">
        <v>765</v>
      </c>
      <c r="E896" s="263">
        <v>3</v>
      </c>
      <c r="F896" s="254" t="s">
        <v>10</v>
      </c>
      <c r="G896" s="255"/>
    </row>
    <row r="897" s="246" customFormat="1" customHeight="1" spans="1:7">
      <c r="A897" s="260">
        <v>895</v>
      </c>
      <c r="B897" s="261">
        <v>9787550229501</v>
      </c>
      <c r="C897" s="262" t="s">
        <v>924</v>
      </c>
      <c r="D897" s="260" t="s">
        <v>54</v>
      </c>
      <c r="E897" s="263">
        <v>3</v>
      </c>
      <c r="F897" s="254" t="s">
        <v>10</v>
      </c>
      <c r="G897" s="255"/>
    </row>
    <row r="898" s="246" customFormat="1" customHeight="1" spans="1:7">
      <c r="A898" s="260">
        <v>896</v>
      </c>
      <c r="B898" s="261">
        <v>9787550229488</v>
      </c>
      <c r="C898" s="262" t="s">
        <v>925</v>
      </c>
      <c r="D898" s="260" t="s">
        <v>14</v>
      </c>
      <c r="E898" s="263">
        <v>3</v>
      </c>
      <c r="F898" s="254" t="s">
        <v>10</v>
      </c>
      <c r="G898" s="255"/>
    </row>
    <row r="899" s="246" customFormat="1" customHeight="1" spans="1:7">
      <c r="A899" s="260">
        <v>897</v>
      </c>
      <c r="B899" s="261">
        <v>9787550229334</v>
      </c>
      <c r="C899" s="262" t="s">
        <v>926</v>
      </c>
      <c r="D899" s="260" t="s">
        <v>21</v>
      </c>
      <c r="E899" s="263">
        <v>3</v>
      </c>
      <c r="F899" s="254" t="s">
        <v>10</v>
      </c>
      <c r="G899" s="255"/>
    </row>
    <row r="900" s="246" customFormat="1" customHeight="1" spans="1:7">
      <c r="A900" s="260">
        <v>898</v>
      </c>
      <c r="B900" s="261">
        <v>9787550229464</v>
      </c>
      <c r="C900" s="262" t="s">
        <v>927</v>
      </c>
      <c r="D900" s="260" t="s">
        <v>48</v>
      </c>
      <c r="E900" s="263">
        <v>3</v>
      </c>
      <c r="F900" s="254" t="s">
        <v>10</v>
      </c>
      <c r="G900" s="255"/>
    </row>
    <row r="901" s="246" customFormat="1" customHeight="1" spans="1:7">
      <c r="A901" s="260">
        <v>899</v>
      </c>
      <c r="B901" s="261">
        <v>9787550229242</v>
      </c>
      <c r="C901" s="262" t="s">
        <v>928</v>
      </c>
      <c r="D901" s="260" t="s">
        <v>12</v>
      </c>
      <c r="E901" s="263">
        <v>3</v>
      </c>
      <c r="F901" s="254" t="s">
        <v>10</v>
      </c>
      <c r="G901" s="255"/>
    </row>
    <row r="902" s="246" customFormat="1" customHeight="1" spans="1:7">
      <c r="A902" s="260">
        <v>900</v>
      </c>
      <c r="B902" s="261">
        <v>9787550229235</v>
      </c>
      <c r="C902" s="262" t="s">
        <v>929</v>
      </c>
      <c r="D902" s="260" t="s">
        <v>54</v>
      </c>
      <c r="E902" s="263">
        <v>3</v>
      </c>
      <c r="F902" s="254" t="s">
        <v>10</v>
      </c>
      <c r="G902" s="255"/>
    </row>
    <row r="903" s="246" customFormat="1" customHeight="1" spans="1:7">
      <c r="A903" s="260">
        <v>901</v>
      </c>
      <c r="B903" s="261">
        <v>9787550229372</v>
      </c>
      <c r="C903" s="262" t="s">
        <v>930</v>
      </c>
      <c r="D903" s="260" t="s">
        <v>14</v>
      </c>
      <c r="E903" s="263">
        <v>3</v>
      </c>
      <c r="F903" s="254" t="s">
        <v>10</v>
      </c>
      <c r="G903" s="255"/>
    </row>
    <row r="904" s="246" customFormat="1" customHeight="1" spans="1:7">
      <c r="A904" s="260">
        <v>902</v>
      </c>
      <c r="B904" s="261">
        <v>9787550229310</v>
      </c>
      <c r="C904" s="262" t="s">
        <v>931</v>
      </c>
      <c r="D904" s="260" t="s">
        <v>12</v>
      </c>
      <c r="E904" s="263">
        <v>3</v>
      </c>
      <c r="F904" s="254" t="s">
        <v>10</v>
      </c>
      <c r="G904" s="255"/>
    </row>
    <row r="905" s="246" customFormat="1" customHeight="1" spans="1:7">
      <c r="A905" s="260">
        <v>903</v>
      </c>
      <c r="B905" s="261">
        <v>9787550229518</v>
      </c>
      <c r="C905" s="262" t="s">
        <v>932</v>
      </c>
      <c r="D905" s="260" t="s">
        <v>12</v>
      </c>
      <c r="E905" s="263">
        <v>3</v>
      </c>
      <c r="F905" s="254" t="s">
        <v>10</v>
      </c>
      <c r="G905" s="255"/>
    </row>
    <row r="906" s="246" customFormat="1" customHeight="1" spans="1:7">
      <c r="A906" s="260">
        <v>904</v>
      </c>
      <c r="B906" s="261">
        <v>9787550229303</v>
      </c>
      <c r="C906" s="262" t="s">
        <v>933</v>
      </c>
      <c r="D906" s="260" t="s">
        <v>48</v>
      </c>
      <c r="E906" s="263">
        <v>3</v>
      </c>
      <c r="F906" s="254" t="s">
        <v>10</v>
      </c>
      <c r="G906" s="255"/>
    </row>
    <row r="907" s="246" customFormat="1" customHeight="1" spans="1:7">
      <c r="A907" s="260">
        <v>905</v>
      </c>
      <c r="B907" s="261">
        <v>9787550229327</v>
      </c>
      <c r="C907" s="262" t="s">
        <v>934</v>
      </c>
      <c r="D907" s="260" t="s">
        <v>374</v>
      </c>
      <c r="E907" s="263">
        <v>3</v>
      </c>
      <c r="F907" s="254" t="s">
        <v>10</v>
      </c>
      <c r="G907" s="255"/>
    </row>
    <row r="908" s="246" customFormat="1" customHeight="1" spans="1:7">
      <c r="A908" s="260">
        <v>906</v>
      </c>
      <c r="B908" s="261">
        <v>9787550229495</v>
      </c>
      <c r="C908" s="262" t="s">
        <v>935</v>
      </c>
      <c r="D908" s="260" t="s">
        <v>14</v>
      </c>
      <c r="E908" s="263">
        <v>3</v>
      </c>
      <c r="F908" s="254" t="s">
        <v>10</v>
      </c>
      <c r="G908" s="255"/>
    </row>
    <row r="909" s="246" customFormat="1" customHeight="1" spans="1:7">
      <c r="A909" s="260">
        <v>907</v>
      </c>
      <c r="B909" s="261">
        <v>9787550229426</v>
      </c>
      <c r="C909" s="262" t="s">
        <v>936</v>
      </c>
      <c r="D909" s="260" t="s">
        <v>54</v>
      </c>
      <c r="E909" s="263">
        <v>3</v>
      </c>
      <c r="F909" s="254" t="s">
        <v>10</v>
      </c>
      <c r="G909" s="255"/>
    </row>
    <row r="910" s="246" customFormat="1" customHeight="1" spans="1:7">
      <c r="A910" s="260">
        <v>908</v>
      </c>
      <c r="B910" s="261">
        <v>9787550229228</v>
      </c>
      <c r="C910" s="262" t="s">
        <v>937</v>
      </c>
      <c r="D910" s="260" t="s">
        <v>14</v>
      </c>
      <c r="E910" s="263">
        <v>3</v>
      </c>
      <c r="F910" s="254" t="s">
        <v>10</v>
      </c>
      <c r="G910" s="255"/>
    </row>
    <row r="911" s="246" customFormat="1" customHeight="1" spans="1:7">
      <c r="A911" s="260">
        <v>909</v>
      </c>
      <c r="B911" s="261">
        <v>9787550229402</v>
      </c>
      <c r="C911" s="262" t="s">
        <v>938</v>
      </c>
      <c r="D911" s="260" t="s">
        <v>374</v>
      </c>
      <c r="E911" s="263">
        <v>3</v>
      </c>
      <c r="F911" s="254" t="s">
        <v>10</v>
      </c>
      <c r="G911" s="255"/>
    </row>
    <row r="912" s="246" customFormat="1" customHeight="1" spans="1:7">
      <c r="A912" s="260">
        <v>910</v>
      </c>
      <c r="B912" s="261">
        <v>9787550229419</v>
      </c>
      <c r="C912" s="262" t="s">
        <v>939</v>
      </c>
      <c r="D912" s="260" t="s">
        <v>23</v>
      </c>
      <c r="E912" s="263">
        <v>3</v>
      </c>
      <c r="F912" s="254" t="s">
        <v>10</v>
      </c>
      <c r="G912" s="255"/>
    </row>
    <row r="913" s="246" customFormat="1" customHeight="1" spans="1:7">
      <c r="A913" s="260">
        <v>911</v>
      </c>
      <c r="B913" s="261">
        <v>9787550229365</v>
      </c>
      <c r="C913" s="262" t="s">
        <v>940</v>
      </c>
      <c r="D913" s="260" t="s">
        <v>16</v>
      </c>
      <c r="E913" s="263">
        <v>3</v>
      </c>
      <c r="F913" s="254" t="s">
        <v>10</v>
      </c>
      <c r="G913" s="255"/>
    </row>
    <row r="914" s="246" customFormat="1" customHeight="1" spans="1:7">
      <c r="A914" s="260">
        <v>912</v>
      </c>
      <c r="B914" s="261">
        <v>9787550229341</v>
      </c>
      <c r="C914" s="262" t="s">
        <v>941</v>
      </c>
      <c r="D914" s="260" t="s">
        <v>145</v>
      </c>
      <c r="E914" s="263">
        <v>3</v>
      </c>
      <c r="F914" s="254" t="s">
        <v>10</v>
      </c>
      <c r="G914" s="255"/>
    </row>
    <row r="915" s="246" customFormat="1" customHeight="1" spans="1:7">
      <c r="A915" s="260">
        <v>913</v>
      </c>
      <c r="B915" s="261">
        <v>9787550229389</v>
      </c>
      <c r="C915" s="262" t="s">
        <v>942</v>
      </c>
      <c r="D915" s="260" t="s">
        <v>37</v>
      </c>
      <c r="E915" s="263">
        <v>3</v>
      </c>
      <c r="F915" s="254" t="s">
        <v>10</v>
      </c>
      <c r="G915" s="255"/>
    </row>
    <row r="916" s="246" customFormat="1" customHeight="1" spans="1:7">
      <c r="A916" s="260">
        <v>914</v>
      </c>
      <c r="B916" s="261">
        <v>9787550229297</v>
      </c>
      <c r="C916" s="262" t="s">
        <v>943</v>
      </c>
      <c r="D916" s="260" t="s">
        <v>54</v>
      </c>
      <c r="E916" s="263">
        <v>3</v>
      </c>
      <c r="F916" s="254" t="s">
        <v>10</v>
      </c>
      <c r="G916" s="255"/>
    </row>
    <row r="917" s="246" customFormat="1" customHeight="1" spans="1:7">
      <c r="A917" s="260">
        <v>915</v>
      </c>
      <c r="B917" s="261">
        <v>9787550229280</v>
      </c>
      <c r="C917" s="262" t="s">
        <v>944</v>
      </c>
      <c r="D917" s="260" t="s">
        <v>54</v>
      </c>
      <c r="E917" s="263">
        <v>3</v>
      </c>
      <c r="F917" s="254" t="s">
        <v>10</v>
      </c>
      <c r="G917" s="255"/>
    </row>
    <row r="918" s="246" customFormat="1" customHeight="1" spans="1:7">
      <c r="A918" s="260">
        <v>916</v>
      </c>
      <c r="B918" s="261">
        <v>9787550229273</v>
      </c>
      <c r="C918" s="262" t="s">
        <v>945</v>
      </c>
      <c r="D918" s="260" t="s">
        <v>768</v>
      </c>
      <c r="E918" s="263">
        <v>3</v>
      </c>
      <c r="F918" s="254" t="s">
        <v>10</v>
      </c>
      <c r="G918" s="255"/>
    </row>
    <row r="919" s="246" customFormat="1" customHeight="1" spans="1:7">
      <c r="A919" s="260">
        <v>917</v>
      </c>
      <c r="B919" s="261">
        <v>9787550229471</v>
      </c>
      <c r="C919" s="262" t="s">
        <v>946</v>
      </c>
      <c r="D919" s="260" t="s">
        <v>12</v>
      </c>
      <c r="E919" s="263">
        <v>3</v>
      </c>
      <c r="F919" s="254" t="s">
        <v>10</v>
      </c>
      <c r="G919" s="255"/>
    </row>
    <row r="920" s="246" customFormat="1" customHeight="1" spans="1:7">
      <c r="A920" s="260">
        <v>918</v>
      </c>
      <c r="B920" s="261">
        <v>9787550229617</v>
      </c>
      <c r="C920" s="262" t="s">
        <v>947</v>
      </c>
      <c r="D920" s="260" t="s">
        <v>9</v>
      </c>
      <c r="E920" s="263">
        <v>3</v>
      </c>
      <c r="F920" s="254" t="s">
        <v>10</v>
      </c>
      <c r="G920" s="255"/>
    </row>
    <row r="921" s="246" customFormat="1" customHeight="1" spans="1:7">
      <c r="A921" s="260">
        <v>919</v>
      </c>
      <c r="B921" s="261">
        <v>9787550229532</v>
      </c>
      <c r="C921" s="262" t="s">
        <v>948</v>
      </c>
      <c r="D921" s="260" t="s">
        <v>9</v>
      </c>
      <c r="E921" s="263">
        <v>3</v>
      </c>
      <c r="F921" s="254" t="s">
        <v>10</v>
      </c>
      <c r="G921" s="255"/>
    </row>
    <row r="922" s="246" customFormat="1" customHeight="1" spans="1:7">
      <c r="A922" s="260">
        <v>920</v>
      </c>
      <c r="B922" s="261">
        <v>9787550229549</v>
      </c>
      <c r="C922" s="262" t="s">
        <v>949</v>
      </c>
      <c r="D922" s="260" t="s">
        <v>9</v>
      </c>
      <c r="E922" s="263">
        <v>3</v>
      </c>
      <c r="F922" s="254" t="s">
        <v>10</v>
      </c>
      <c r="G922" s="255"/>
    </row>
    <row r="923" s="246" customFormat="1" customHeight="1" spans="1:7">
      <c r="A923" s="260">
        <v>921</v>
      </c>
      <c r="B923" s="261">
        <v>9787550229556</v>
      </c>
      <c r="C923" s="262" t="s">
        <v>950</v>
      </c>
      <c r="D923" s="260" t="s">
        <v>9</v>
      </c>
      <c r="E923" s="263">
        <v>3</v>
      </c>
      <c r="F923" s="254" t="s">
        <v>10</v>
      </c>
      <c r="G923" s="255"/>
    </row>
    <row r="924" s="246" customFormat="1" customHeight="1" spans="1:7">
      <c r="A924" s="260">
        <v>922</v>
      </c>
      <c r="B924" s="261">
        <v>9787550229563</v>
      </c>
      <c r="C924" s="262" t="s">
        <v>951</v>
      </c>
      <c r="D924" s="260" t="s">
        <v>9</v>
      </c>
      <c r="E924" s="263">
        <v>3</v>
      </c>
      <c r="F924" s="254" t="s">
        <v>10</v>
      </c>
      <c r="G924" s="255"/>
    </row>
    <row r="925" s="246" customFormat="1" customHeight="1" spans="1:7">
      <c r="A925" s="260">
        <v>923</v>
      </c>
      <c r="B925" s="261">
        <v>9787550229570</v>
      </c>
      <c r="C925" s="262" t="s">
        <v>952</v>
      </c>
      <c r="D925" s="260" t="s">
        <v>9</v>
      </c>
      <c r="E925" s="263">
        <v>3</v>
      </c>
      <c r="F925" s="254" t="s">
        <v>10</v>
      </c>
      <c r="G925" s="255"/>
    </row>
    <row r="926" s="246" customFormat="1" customHeight="1" spans="1:7">
      <c r="A926" s="260">
        <v>924</v>
      </c>
      <c r="B926" s="261">
        <v>9787550229587</v>
      </c>
      <c r="C926" s="262" t="s">
        <v>953</v>
      </c>
      <c r="D926" s="260" t="s">
        <v>9</v>
      </c>
      <c r="E926" s="263">
        <v>3</v>
      </c>
      <c r="F926" s="254" t="s">
        <v>10</v>
      </c>
      <c r="G926" s="255"/>
    </row>
    <row r="927" s="246" customFormat="1" customHeight="1" spans="1:7">
      <c r="A927" s="260">
        <v>925</v>
      </c>
      <c r="B927" s="261">
        <v>9787550229594</v>
      </c>
      <c r="C927" s="262" t="s">
        <v>954</v>
      </c>
      <c r="D927" s="260" t="s">
        <v>9</v>
      </c>
      <c r="E927" s="263">
        <v>3</v>
      </c>
      <c r="F927" s="254" t="s">
        <v>10</v>
      </c>
      <c r="G927" s="255"/>
    </row>
    <row r="928" s="246" customFormat="1" customHeight="1" spans="1:7">
      <c r="A928" s="260">
        <v>926</v>
      </c>
      <c r="B928" s="261">
        <v>9787550229600</v>
      </c>
      <c r="C928" s="262" t="s">
        <v>955</v>
      </c>
      <c r="D928" s="260" t="s">
        <v>9</v>
      </c>
      <c r="E928" s="263">
        <v>3</v>
      </c>
      <c r="F928" s="254" t="s">
        <v>10</v>
      </c>
      <c r="G928" s="255"/>
    </row>
    <row r="929" s="246" customFormat="1" customHeight="1" spans="1:7">
      <c r="A929" s="260">
        <v>927</v>
      </c>
      <c r="B929" s="261">
        <v>9787550229624</v>
      </c>
      <c r="C929" s="262" t="s">
        <v>956</v>
      </c>
      <c r="D929" s="260" t="s">
        <v>9</v>
      </c>
      <c r="E929" s="263">
        <v>3</v>
      </c>
      <c r="F929" s="254" t="s">
        <v>10</v>
      </c>
      <c r="G929" s="255"/>
    </row>
    <row r="930" s="246" customFormat="1" customHeight="1" spans="1:7">
      <c r="A930" s="260">
        <v>928</v>
      </c>
      <c r="B930" s="261">
        <v>9787550234093</v>
      </c>
      <c r="C930" s="262" t="s">
        <v>957</v>
      </c>
      <c r="D930" s="260" t="s">
        <v>21</v>
      </c>
      <c r="E930" s="263">
        <v>3</v>
      </c>
      <c r="F930" s="254" t="s">
        <v>10</v>
      </c>
      <c r="G930" s="255"/>
    </row>
    <row r="931" s="246" customFormat="1" customHeight="1" spans="1:7">
      <c r="A931" s="260">
        <v>929</v>
      </c>
      <c r="B931" s="261">
        <v>9787550234079</v>
      </c>
      <c r="C931" s="262" t="s">
        <v>958</v>
      </c>
      <c r="D931" s="260" t="s">
        <v>21</v>
      </c>
      <c r="E931" s="263">
        <v>3</v>
      </c>
      <c r="F931" s="254" t="s">
        <v>10</v>
      </c>
      <c r="G931" s="255"/>
    </row>
    <row r="932" s="246" customFormat="1" customHeight="1" spans="1:7">
      <c r="A932" s="260">
        <v>930</v>
      </c>
      <c r="B932" s="261">
        <v>9787550234109</v>
      </c>
      <c r="C932" s="262" t="s">
        <v>959</v>
      </c>
      <c r="D932" s="260" t="s">
        <v>21</v>
      </c>
      <c r="E932" s="263">
        <v>3</v>
      </c>
      <c r="F932" s="254" t="s">
        <v>10</v>
      </c>
      <c r="G932" s="255"/>
    </row>
    <row r="933" s="246" customFormat="1" customHeight="1" spans="1:7">
      <c r="A933" s="260">
        <v>931</v>
      </c>
      <c r="B933" s="261">
        <v>9787550234185</v>
      </c>
      <c r="C933" s="262" t="s">
        <v>960</v>
      </c>
      <c r="D933" s="260" t="s">
        <v>21</v>
      </c>
      <c r="E933" s="263">
        <v>3</v>
      </c>
      <c r="F933" s="254" t="s">
        <v>10</v>
      </c>
      <c r="G933" s="255"/>
    </row>
    <row r="934" s="246" customFormat="1" customHeight="1" spans="1:7">
      <c r="A934" s="260">
        <v>932</v>
      </c>
      <c r="B934" s="261">
        <v>9787550234123</v>
      </c>
      <c r="C934" s="262" t="s">
        <v>961</v>
      </c>
      <c r="D934" s="260" t="s">
        <v>21</v>
      </c>
      <c r="E934" s="263">
        <v>3</v>
      </c>
      <c r="F934" s="254" t="s">
        <v>10</v>
      </c>
      <c r="G934" s="255"/>
    </row>
    <row r="935" s="246" customFormat="1" customHeight="1" spans="1:7">
      <c r="A935" s="260">
        <v>933</v>
      </c>
      <c r="B935" s="261">
        <v>9787550234086</v>
      </c>
      <c r="C935" s="262" t="s">
        <v>962</v>
      </c>
      <c r="D935" s="260" t="s">
        <v>21</v>
      </c>
      <c r="E935" s="263">
        <v>3</v>
      </c>
      <c r="F935" s="254" t="s">
        <v>10</v>
      </c>
      <c r="G935" s="255"/>
    </row>
    <row r="936" s="246" customFormat="1" customHeight="1" spans="1:7">
      <c r="A936" s="260">
        <v>934</v>
      </c>
      <c r="B936" s="261">
        <v>9787550237575</v>
      </c>
      <c r="C936" s="262" t="s">
        <v>963</v>
      </c>
      <c r="D936" s="260" t="s">
        <v>9</v>
      </c>
      <c r="E936" s="263">
        <v>3</v>
      </c>
      <c r="F936" s="254" t="s">
        <v>10</v>
      </c>
      <c r="G936" s="255"/>
    </row>
    <row r="937" s="246" customFormat="1" customHeight="1" spans="1:7">
      <c r="A937" s="260">
        <v>935</v>
      </c>
      <c r="B937" s="261">
        <v>9787550237582</v>
      </c>
      <c r="C937" s="262" t="s">
        <v>964</v>
      </c>
      <c r="D937" s="260" t="s">
        <v>9</v>
      </c>
      <c r="E937" s="263">
        <v>3</v>
      </c>
      <c r="F937" s="254" t="s">
        <v>10</v>
      </c>
      <c r="G937" s="255"/>
    </row>
    <row r="938" s="246" customFormat="1" customHeight="1" spans="1:7">
      <c r="A938" s="260">
        <v>936</v>
      </c>
      <c r="B938" s="261">
        <v>9787550236035</v>
      </c>
      <c r="C938" s="262" t="s">
        <v>965</v>
      </c>
      <c r="D938" s="260" t="s">
        <v>9</v>
      </c>
      <c r="E938" s="263">
        <v>3</v>
      </c>
      <c r="F938" s="254" t="s">
        <v>10</v>
      </c>
      <c r="G938" s="255"/>
    </row>
    <row r="939" s="246" customFormat="1" customHeight="1" spans="1:7">
      <c r="A939" s="260">
        <v>937</v>
      </c>
      <c r="B939" s="261">
        <v>9787550236004</v>
      </c>
      <c r="C939" s="262" t="s">
        <v>966</v>
      </c>
      <c r="D939" s="260" t="s">
        <v>9</v>
      </c>
      <c r="E939" s="263">
        <v>3</v>
      </c>
      <c r="F939" s="254" t="s">
        <v>10</v>
      </c>
      <c r="G939" s="255"/>
    </row>
    <row r="940" s="246" customFormat="1" customHeight="1" spans="1:7">
      <c r="A940" s="260">
        <v>938</v>
      </c>
      <c r="B940" s="261">
        <v>9787550236066</v>
      </c>
      <c r="C940" s="262" t="s">
        <v>967</v>
      </c>
      <c r="D940" s="260" t="s">
        <v>9</v>
      </c>
      <c r="E940" s="263">
        <v>3</v>
      </c>
      <c r="F940" s="254" t="s">
        <v>10</v>
      </c>
      <c r="G940" s="255"/>
    </row>
    <row r="941" s="246" customFormat="1" customHeight="1" spans="1:7">
      <c r="A941" s="260">
        <v>939</v>
      </c>
      <c r="B941" s="261">
        <v>9787550237605</v>
      </c>
      <c r="C941" s="262" t="s">
        <v>968</v>
      </c>
      <c r="D941" s="260" t="s">
        <v>9</v>
      </c>
      <c r="E941" s="263">
        <v>3</v>
      </c>
      <c r="F941" s="254" t="s">
        <v>10</v>
      </c>
      <c r="G941" s="255"/>
    </row>
    <row r="942" s="246" customFormat="1" customHeight="1" spans="1:7">
      <c r="A942" s="260">
        <v>940</v>
      </c>
      <c r="B942" s="261">
        <v>9787550237612</v>
      </c>
      <c r="C942" s="262" t="s">
        <v>969</v>
      </c>
      <c r="D942" s="260" t="s">
        <v>9</v>
      </c>
      <c r="E942" s="263">
        <v>3</v>
      </c>
      <c r="F942" s="254" t="s">
        <v>10</v>
      </c>
      <c r="G942" s="255"/>
    </row>
    <row r="943" s="246" customFormat="1" customHeight="1" spans="1:7">
      <c r="A943" s="260">
        <v>941</v>
      </c>
      <c r="B943" s="261">
        <v>9787550236011</v>
      </c>
      <c r="C943" s="262" t="s">
        <v>970</v>
      </c>
      <c r="D943" s="260" t="s">
        <v>9</v>
      </c>
      <c r="E943" s="263">
        <v>3</v>
      </c>
      <c r="F943" s="254" t="s">
        <v>10</v>
      </c>
      <c r="G943" s="255"/>
    </row>
    <row r="944" s="246" customFormat="1" customHeight="1" spans="1:7">
      <c r="A944" s="260">
        <v>942</v>
      </c>
      <c r="B944" s="261">
        <v>9787550237452</v>
      </c>
      <c r="C944" s="262" t="s">
        <v>971</v>
      </c>
      <c r="D944" s="260" t="s">
        <v>9</v>
      </c>
      <c r="E944" s="263">
        <v>3</v>
      </c>
      <c r="F944" s="254" t="s">
        <v>10</v>
      </c>
      <c r="G944" s="255"/>
    </row>
    <row r="945" s="246" customFormat="1" customHeight="1" spans="1:7">
      <c r="A945" s="260">
        <v>943</v>
      </c>
      <c r="B945" s="261">
        <v>9787550236028</v>
      </c>
      <c r="C945" s="262" t="s">
        <v>972</v>
      </c>
      <c r="D945" s="260" t="s">
        <v>9</v>
      </c>
      <c r="E945" s="263">
        <v>3</v>
      </c>
      <c r="F945" s="254" t="s">
        <v>10</v>
      </c>
      <c r="G945" s="255"/>
    </row>
    <row r="946" s="246" customFormat="1" customHeight="1" spans="1:7">
      <c r="A946" s="260">
        <v>944</v>
      </c>
      <c r="B946" s="261">
        <v>9787550237599</v>
      </c>
      <c r="C946" s="262" t="s">
        <v>973</v>
      </c>
      <c r="D946" s="260" t="s">
        <v>9</v>
      </c>
      <c r="E946" s="263">
        <v>3</v>
      </c>
      <c r="F946" s="254" t="s">
        <v>10</v>
      </c>
      <c r="G946" s="255"/>
    </row>
    <row r="947" s="246" customFormat="1" customHeight="1" spans="1:7">
      <c r="A947" s="260">
        <v>945</v>
      </c>
      <c r="B947" s="261">
        <v>9787550237636</v>
      </c>
      <c r="C947" s="262" t="s">
        <v>974</v>
      </c>
      <c r="D947" s="260" t="s">
        <v>9</v>
      </c>
      <c r="E947" s="263">
        <v>3</v>
      </c>
      <c r="F947" s="254" t="s">
        <v>10</v>
      </c>
      <c r="G947" s="255"/>
    </row>
    <row r="948" s="246" customFormat="1" customHeight="1" spans="1:7">
      <c r="A948" s="260">
        <v>946</v>
      </c>
      <c r="B948" s="261">
        <v>9787550237643</v>
      </c>
      <c r="C948" s="262" t="s">
        <v>975</v>
      </c>
      <c r="D948" s="260" t="s">
        <v>9</v>
      </c>
      <c r="E948" s="263">
        <v>3</v>
      </c>
      <c r="F948" s="254" t="s">
        <v>10</v>
      </c>
      <c r="G948" s="255"/>
    </row>
    <row r="949" s="246" customFormat="1" customHeight="1" spans="1:7">
      <c r="A949" s="260">
        <v>947</v>
      </c>
      <c r="B949" s="261">
        <v>9787550237650</v>
      </c>
      <c r="C949" s="262" t="s">
        <v>976</v>
      </c>
      <c r="D949" s="260" t="s">
        <v>9</v>
      </c>
      <c r="E949" s="263">
        <v>3</v>
      </c>
      <c r="F949" s="254" t="s">
        <v>10</v>
      </c>
      <c r="G949" s="255"/>
    </row>
    <row r="950" s="246" customFormat="1" customHeight="1" spans="1:7">
      <c r="A950" s="260">
        <v>948</v>
      </c>
      <c r="B950" s="261">
        <v>9787550236059</v>
      </c>
      <c r="C950" s="262" t="s">
        <v>977</v>
      </c>
      <c r="D950" s="260" t="s">
        <v>9</v>
      </c>
      <c r="E950" s="263">
        <v>3</v>
      </c>
      <c r="F950" s="254" t="s">
        <v>10</v>
      </c>
      <c r="G950" s="255"/>
    </row>
    <row r="951" s="246" customFormat="1" customHeight="1" spans="1:7">
      <c r="A951" s="260">
        <v>949</v>
      </c>
      <c r="B951" s="261">
        <v>9787550237629</v>
      </c>
      <c r="C951" s="262" t="s">
        <v>978</v>
      </c>
      <c r="D951" s="260" t="s">
        <v>9</v>
      </c>
      <c r="E951" s="263">
        <v>3</v>
      </c>
      <c r="F951" s="254" t="s">
        <v>10</v>
      </c>
      <c r="G951" s="255"/>
    </row>
    <row r="952" s="246" customFormat="1" customHeight="1" spans="1:7">
      <c r="A952" s="260">
        <v>950</v>
      </c>
      <c r="B952" s="261">
        <v>9787550236042</v>
      </c>
      <c r="C952" s="262" t="s">
        <v>979</v>
      </c>
      <c r="D952" s="260" t="s">
        <v>9</v>
      </c>
      <c r="E952" s="263">
        <v>3</v>
      </c>
      <c r="F952" s="254" t="s">
        <v>10</v>
      </c>
      <c r="G952" s="255"/>
    </row>
    <row r="953" s="246" customFormat="1" customHeight="1" spans="1:7">
      <c r="A953" s="260">
        <v>951</v>
      </c>
      <c r="B953" s="261">
        <v>9787550232846</v>
      </c>
      <c r="C953" s="262" t="s">
        <v>980</v>
      </c>
      <c r="D953" s="260" t="s">
        <v>9</v>
      </c>
      <c r="E953" s="263">
        <v>3</v>
      </c>
      <c r="F953" s="254" t="s">
        <v>10</v>
      </c>
      <c r="G953" s="255"/>
    </row>
    <row r="954" s="246" customFormat="1" customHeight="1" spans="1:7">
      <c r="A954" s="260">
        <v>952</v>
      </c>
      <c r="B954" s="261">
        <v>9787550232853</v>
      </c>
      <c r="C954" s="262" t="s">
        <v>981</v>
      </c>
      <c r="D954" s="260" t="s">
        <v>9</v>
      </c>
      <c r="E954" s="263">
        <v>3</v>
      </c>
      <c r="F954" s="254" t="s">
        <v>10</v>
      </c>
      <c r="G954" s="255"/>
    </row>
    <row r="955" s="246" customFormat="1" customHeight="1" spans="1:7">
      <c r="A955" s="260">
        <v>953</v>
      </c>
      <c r="B955" s="261">
        <v>9787550232860</v>
      </c>
      <c r="C955" s="262" t="s">
        <v>982</v>
      </c>
      <c r="D955" s="260" t="s">
        <v>9</v>
      </c>
      <c r="E955" s="263">
        <v>3</v>
      </c>
      <c r="F955" s="254" t="s">
        <v>10</v>
      </c>
      <c r="G955" s="255"/>
    </row>
    <row r="956" s="246" customFormat="1" customHeight="1" spans="1:7">
      <c r="A956" s="260">
        <v>954</v>
      </c>
      <c r="B956" s="261">
        <v>9787550232877</v>
      </c>
      <c r="C956" s="262" t="s">
        <v>983</v>
      </c>
      <c r="D956" s="260" t="s">
        <v>9</v>
      </c>
      <c r="E956" s="263">
        <v>3</v>
      </c>
      <c r="F956" s="254" t="s">
        <v>10</v>
      </c>
      <c r="G956" s="255"/>
    </row>
    <row r="957" s="246" customFormat="1" customHeight="1" spans="1:7">
      <c r="A957" s="260">
        <v>955</v>
      </c>
      <c r="B957" s="261">
        <v>9787550232884</v>
      </c>
      <c r="C957" s="262" t="s">
        <v>984</v>
      </c>
      <c r="D957" s="260" t="s">
        <v>9</v>
      </c>
      <c r="E957" s="263">
        <v>3</v>
      </c>
      <c r="F957" s="254" t="s">
        <v>10</v>
      </c>
      <c r="G957" s="255"/>
    </row>
    <row r="958" s="246" customFormat="1" customHeight="1" spans="1:7">
      <c r="A958" s="260">
        <v>956</v>
      </c>
      <c r="B958" s="261">
        <v>9787550232891</v>
      </c>
      <c r="C958" s="262" t="s">
        <v>985</v>
      </c>
      <c r="D958" s="260" t="s">
        <v>9</v>
      </c>
      <c r="E958" s="263">
        <v>3</v>
      </c>
      <c r="F958" s="254" t="s">
        <v>10</v>
      </c>
      <c r="G958" s="255"/>
    </row>
    <row r="959" s="246" customFormat="1" customHeight="1" spans="1:7">
      <c r="A959" s="260">
        <v>957</v>
      </c>
      <c r="B959" s="261">
        <v>9787550232914</v>
      </c>
      <c r="C959" s="262" t="s">
        <v>986</v>
      </c>
      <c r="D959" s="260" t="s">
        <v>9</v>
      </c>
      <c r="E959" s="263">
        <v>3</v>
      </c>
      <c r="F959" s="254" t="s">
        <v>10</v>
      </c>
      <c r="G959" s="255"/>
    </row>
    <row r="960" s="246" customFormat="1" customHeight="1" spans="1:7">
      <c r="A960" s="260">
        <v>958</v>
      </c>
      <c r="B960" s="261">
        <v>9787550232921</v>
      </c>
      <c r="C960" s="262" t="s">
        <v>987</v>
      </c>
      <c r="D960" s="260" t="s">
        <v>9</v>
      </c>
      <c r="E960" s="263">
        <v>3</v>
      </c>
      <c r="F960" s="254" t="s">
        <v>10</v>
      </c>
      <c r="G960" s="255"/>
    </row>
    <row r="961" s="246" customFormat="1" customHeight="1" spans="1:7">
      <c r="A961" s="260">
        <v>959</v>
      </c>
      <c r="B961" s="261">
        <v>9787550232938</v>
      </c>
      <c r="C961" s="262" t="s">
        <v>988</v>
      </c>
      <c r="D961" s="260" t="s">
        <v>9</v>
      </c>
      <c r="E961" s="263">
        <v>3</v>
      </c>
      <c r="F961" s="254" t="s">
        <v>10</v>
      </c>
      <c r="G961" s="255"/>
    </row>
    <row r="962" s="246" customFormat="1" customHeight="1" spans="1:7">
      <c r="A962" s="260">
        <v>960</v>
      </c>
      <c r="B962" s="261">
        <v>9787539850580</v>
      </c>
      <c r="C962" s="262" t="s">
        <v>989</v>
      </c>
      <c r="D962" s="260" t="s">
        <v>855</v>
      </c>
      <c r="E962" s="263">
        <v>3</v>
      </c>
      <c r="F962" s="254" t="s">
        <v>10</v>
      </c>
      <c r="G962" s="255"/>
    </row>
    <row r="963" s="246" customFormat="1" customHeight="1" spans="1:7">
      <c r="A963" s="260">
        <v>961</v>
      </c>
      <c r="B963" s="261">
        <v>9787510011795</v>
      </c>
      <c r="C963" s="262" t="s">
        <v>990</v>
      </c>
      <c r="D963" s="260" t="s">
        <v>9</v>
      </c>
      <c r="E963" s="263">
        <v>3</v>
      </c>
      <c r="F963" s="254" t="s">
        <v>10</v>
      </c>
      <c r="G963" s="255"/>
    </row>
    <row r="964" s="246" customFormat="1" customHeight="1" spans="1:7">
      <c r="A964" s="260">
        <v>962</v>
      </c>
      <c r="B964" s="261">
        <v>9787563453917</v>
      </c>
      <c r="C964" s="262" t="s">
        <v>991</v>
      </c>
      <c r="D964" s="260" t="s">
        <v>73</v>
      </c>
      <c r="E964" s="263">
        <v>3</v>
      </c>
      <c r="F964" s="254" t="s">
        <v>10</v>
      </c>
      <c r="G964" s="255"/>
    </row>
    <row r="965" s="246" customFormat="1" customHeight="1" spans="1:7">
      <c r="A965" s="260">
        <v>963</v>
      </c>
      <c r="B965" s="261">
        <v>9787563454044</v>
      </c>
      <c r="C965" s="262" t="s">
        <v>992</v>
      </c>
      <c r="D965" s="260" t="s">
        <v>33</v>
      </c>
      <c r="E965" s="263">
        <v>3</v>
      </c>
      <c r="F965" s="254" t="s">
        <v>10</v>
      </c>
      <c r="G965" s="255"/>
    </row>
    <row r="966" s="246" customFormat="1" customHeight="1" spans="1:7">
      <c r="A966" s="260">
        <v>964</v>
      </c>
      <c r="B966" s="261">
        <v>9787568844765</v>
      </c>
      <c r="C966" s="262" t="s">
        <v>993</v>
      </c>
      <c r="D966" s="260" t="s">
        <v>33</v>
      </c>
      <c r="E966" s="263">
        <v>3</v>
      </c>
      <c r="F966" s="254" t="s">
        <v>10</v>
      </c>
      <c r="G966" s="255"/>
    </row>
    <row r="967" s="246" customFormat="1" customHeight="1" spans="1:7">
      <c r="A967" s="260">
        <v>965</v>
      </c>
      <c r="B967" s="261">
        <v>9787568845007</v>
      </c>
      <c r="C967" s="262" t="s">
        <v>994</v>
      </c>
      <c r="D967" s="260" t="s">
        <v>33</v>
      </c>
      <c r="E967" s="263">
        <v>3</v>
      </c>
      <c r="F967" s="254" t="s">
        <v>10</v>
      </c>
      <c r="G967" s="255"/>
    </row>
    <row r="968" s="246" customFormat="1" customHeight="1" spans="1:7">
      <c r="A968" s="260">
        <v>966</v>
      </c>
      <c r="B968" s="261">
        <v>9787568844888</v>
      </c>
      <c r="C968" s="262" t="s">
        <v>995</v>
      </c>
      <c r="D968" s="260" t="s">
        <v>33</v>
      </c>
      <c r="E968" s="263">
        <v>3</v>
      </c>
      <c r="F968" s="254" t="s">
        <v>10</v>
      </c>
      <c r="G968" s="255"/>
    </row>
    <row r="969" s="246" customFormat="1" customHeight="1" spans="1:7">
      <c r="A969" s="260">
        <v>967</v>
      </c>
      <c r="B969" s="261">
        <v>9787568845113</v>
      </c>
      <c r="C969" s="262" t="s">
        <v>996</v>
      </c>
      <c r="D969" s="260" t="s">
        <v>33</v>
      </c>
      <c r="E969" s="263">
        <v>3</v>
      </c>
      <c r="F969" s="254" t="s">
        <v>10</v>
      </c>
      <c r="G969" s="255"/>
    </row>
    <row r="970" s="246" customFormat="1" customHeight="1" spans="1:7">
      <c r="A970" s="260">
        <v>968</v>
      </c>
      <c r="B970" s="261">
        <v>9787568845304</v>
      </c>
      <c r="C970" s="262" t="s">
        <v>997</v>
      </c>
      <c r="D970" s="260" t="s">
        <v>33</v>
      </c>
      <c r="E970" s="263">
        <v>3</v>
      </c>
      <c r="F970" s="254" t="s">
        <v>10</v>
      </c>
      <c r="G970" s="255"/>
    </row>
    <row r="971" s="246" customFormat="1" customHeight="1" spans="1:7">
      <c r="A971" s="260">
        <v>969</v>
      </c>
      <c r="B971" s="261">
        <v>9787568845380</v>
      </c>
      <c r="C971" s="262" t="s">
        <v>998</v>
      </c>
      <c r="D971" s="260" t="s">
        <v>33</v>
      </c>
      <c r="E971" s="263">
        <v>3</v>
      </c>
      <c r="F971" s="254" t="s">
        <v>10</v>
      </c>
      <c r="G971" s="255"/>
    </row>
    <row r="972" s="246" customFormat="1" customHeight="1" spans="1:7">
      <c r="A972" s="260">
        <v>970</v>
      </c>
      <c r="B972" s="261">
        <v>9787568845328</v>
      </c>
      <c r="C972" s="262" t="s">
        <v>999</v>
      </c>
      <c r="D972" s="260" t="s">
        <v>33</v>
      </c>
      <c r="E972" s="263">
        <v>3</v>
      </c>
      <c r="F972" s="254" t="s">
        <v>10</v>
      </c>
      <c r="G972" s="255"/>
    </row>
    <row r="973" s="246" customFormat="1" customHeight="1" spans="1:7">
      <c r="A973" s="260">
        <v>971</v>
      </c>
      <c r="B973" s="261">
        <v>9787568844819</v>
      </c>
      <c r="C973" s="262" t="s">
        <v>1000</v>
      </c>
      <c r="D973" s="260" t="s">
        <v>33</v>
      </c>
      <c r="E973" s="263">
        <v>3</v>
      </c>
      <c r="F973" s="254" t="s">
        <v>10</v>
      </c>
      <c r="G973" s="255"/>
    </row>
    <row r="974" s="246" customFormat="1" customHeight="1" spans="1:7">
      <c r="A974" s="260">
        <v>972</v>
      </c>
      <c r="B974" s="261">
        <v>9787568844826</v>
      </c>
      <c r="C974" s="262" t="s">
        <v>1001</v>
      </c>
      <c r="D974" s="260" t="s">
        <v>33</v>
      </c>
      <c r="E974" s="263">
        <v>3</v>
      </c>
      <c r="F974" s="254" t="s">
        <v>10</v>
      </c>
      <c r="G974" s="255"/>
    </row>
    <row r="975" s="246" customFormat="1" customHeight="1" spans="1:7">
      <c r="A975" s="260">
        <v>973</v>
      </c>
      <c r="B975" s="261">
        <v>9787568844840</v>
      </c>
      <c r="C975" s="262" t="s">
        <v>1002</v>
      </c>
      <c r="D975" s="260" t="s">
        <v>33</v>
      </c>
      <c r="E975" s="263">
        <v>3</v>
      </c>
      <c r="F975" s="254" t="s">
        <v>10</v>
      </c>
      <c r="G975" s="255"/>
    </row>
    <row r="976" s="246" customFormat="1" customHeight="1" spans="1:7">
      <c r="A976" s="260">
        <v>974</v>
      </c>
      <c r="B976" s="261">
        <v>9787568845205</v>
      </c>
      <c r="C976" s="262" t="s">
        <v>1003</v>
      </c>
      <c r="D976" s="260" t="s">
        <v>33</v>
      </c>
      <c r="E976" s="263">
        <v>3</v>
      </c>
      <c r="F976" s="254" t="s">
        <v>10</v>
      </c>
      <c r="G976" s="255"/>
    </row>
    <row r="977" s="246" customFormat="1" customHeight="1" spans="1:7">
      <c r="A977" s="260">
        <v>975</v>
      </c>
      <c r="B977" s="261">
        <v>9787568844857</v>
      </c>
      <c r="C977" s="262" t="s">
        <v>1004</v>
      </c>
      <c r="D977" s="260" t="s">
        <v>33</v>
      </c>
      <c r="E977" s="263">
        <v>3</v>
      </c>
      <c r="F977" s="254" t="s">
        <v>10</v>
      </c>
      <c r="G977" s="255"/>
    </row>
    <row r="978" s="246" customFormat="1" customHeight="1" spans="1:7">
      <c r="A978" s="260">
        <v>976</v>
      </c>
      <c r="B978" s="261">
        <v>9787568845137</v>
      </c>
      <c r="C978" s="262" t="s">
        <v>1005</v>
      </c>
      <c r="D978" s="260" t="s">
        <v>33</v>
      </c>
      <c r="E978" s="263">
        <v>3</v>
      </c>
      <c r="F978" s="254" t="s">
        <v>10</v>
      </c>
      <c r="G978" s="255"/>
    </row>
    <row r="979" s="246" customFormat="1" customHeight="1" spans="1:7">
      <c r="A979" s="260">
        <v>977</v>
      </c>
      <c r="B979" s="261">
        <v>9787568845311</v>
      </c>
      <c r="C979" s="262" t="s">
        <v>1006</v>
      </c>
      <c r="D979" s="260" t="s">
        <v>33</v>
      </c>
      <c r="E979" s="263">
        <v>3</v>
      </c>
      <c r="F979" s="254" t="s">
        <v>10</v>
      </c>
      <c r="G979" s="255"/>
    </row>
    <row r="980" s="246" customFormat="1" customHeight="1" spans="1:7">
      <c r="A980" s="260">
        <v>978</v>
      </c>
      <c r="B980" s="261">
        <v>9787568845342</v>
      </c>
      <c r="C980" s="262" t="s">
        <v>1007</v>
      </c>
      <c r="D980" s="260" t="s">
        <v>33</v>
      </c>
      <c r="E980" s="263">
        <v>3</v>
      </c>
      <c r="F980" s="254" t="s">
        <v>10</v>
      </c>
      <c r="G980" s="255"/>
    </row>
    <row r="981" s="246" customFormat="1" customHeight="1" spans="1:7">
      <c r="A981" s="260">
        <v>979</v>
      </c>
      <c r="B981" s="261">
        <v>9787568844802</v>
      </c>
      <c r="C981" s="262" t="s">
        <v>1008</v>
      </c>
      <c r="D981" s="260" t="s">
        <v>33</v>
      </c>
      <c r="E981" s="263">
        <v>3</v>
      </c>
      <c r="F981" s="254" t="s">
        <v>10</v>
      </c>
      <c r="G981" s="255"/>
    </row>
    <row r="982" s="246" customFormat="1" customHeight="1" spans="1:7">
      <c r="A982" s="260">
        <v>980</v>
      </c>
      <c r="B982" s="261">
        <v>9787568844864</v>
      </c>
      <c r="C982" s="262" t="s">
        <v>1009</v>
      </c>
      <c r="D982" s="260" t="s">
        <v>33</v>
      </c>
      <c r="E982" s="263">
        <v>3</v>
      </c>
      <c r="F982" s="254" t="s">
        <v>10</v>
      </c>
      <c r="G982" s="255"/>
    </row>
    <row r="983" s="246" customFormat="1" customHeight="1" spans="1:7">
      <c r="A983" s="260">
        <v>981</v>
      </c>
      <c r="B983" s="261">
        <v>9787568844871</v>
      </c>
      <c r="C983" s="262" t="s">
        <v>1010</v>
      </c>
      <c r="D983" s="260" t="s">
        <v>33</v>
      </c>
      <c r="E983" s="263">
        <v>3</v>
      </c>
      <c r="F983" s="254" t="s">
        <v>10</v>
      </c>
      <c r="G983" s="255"/>
    </row>
    <row r="984" s="246" customFormat="1" customHeight="1" spans="1:7">
      <c r="A984" s="260">
        <v>982</v>
      </c>
      <c r="B984" s="261">
        <v>9787568844833</v>
      </c>
      <c r="C984" s="262" t="s">
        <v>1011</v>
      </c>
      <c r="D984" s="260" t="s">
        <v>33</v>
      </c>
      <c r="E984" s="263">
        <v>3</v>
      </c>
      <c r="F984" s="254" t="s">
        <v>10</v>
      </c>
      <c r="G984" s="255"/>
    </row>
    <row r="985" s="246" customFormat="1" customHeight="1" spans="1:7">
      <c r="A985" s="260">
        <v>983</v>
      </c>
      <c r="B985" s="261">
        <v>9787568845274</v>
      </c>
      <c r="C985" s="262" t="s">
        <v>1012</v>
      </c>
      <c r="D985" s="260" t="s">
        <v>33</v>
      </c>
      <c r="E985" s="263">
        <v>3</v>
      </c>
      <c r="F985" s="254" t="s">
        <v>10</v>
      </c>
      <c r="G985" s="255"/>
    </row>
    <row r="986" s="246" customFormat="1" customHeight="1" spans="1:7">
      <c r="A986" s="260">
        <v>984</v>
      </c>
      <c r="B986" s="261">
        <v>9787568844895</v>
      </c>
      <c r="C986" s="262" t="s">
        <v>1013</v>
      </c>
      <c r="D986" s="260" t="s">
        <v>33</v>
      </c>
      <c r="E986" s="263">
        <v>3</v>
      </c>
      <c r="F986" s="254" t="s">
        <v>10</v>
      </c>
      <c r="G986" s="255"/>
    </row>
    <row r="987" s="246" customFormat="1" customHeight="1" spans="1:7">
      <c r="A987" s="260">
        <v>985</v>
      </c>
      <c r="B987" s="261">
        <v>9787568844901</v>
      </c>
      <c r="C987" s="262" t="s">
        <v>1014</v>
      </c>
      <c r="D987" s="260" t="s">
        <v>33</v>
      </c>
      <c r="E987" s="263">
        <v>3</v>
      </c>
      <c r="F987" s="254" t="s">
        <v>10</v>
      </c>
      <c r="G987" s="255"/>
    </row>
    <row r="988" s="246" customFormat="1" customHeight="1" spans="1:7">
      <c r="A988" s="260">
        <v>986</v>
      </c>
      <c r="B988" s="261">
        <v>9787568845250</v>
      </c>
      <c r="C988" s="262" t="s">
        <v>1015</v>
      </c>
      <c r="D988" s="260" t="s">
        <v>33</v>
      </c>
      <c r="E988" s="263">
        <v>3</v>
      </c>
      <c r="F988" s="254" t="s">
        <v>10</v>
      </c>
      <c r="G988" s="255"/>
    </row>
    <row r="989" s="246" customFormat="1" customHeight="1" spans="1:7">
      <c r="A989" s="260">
        <v>987</v>
      </c>
      <c r="B989" s="261">
        <v>9787568845045</v>
      </c>
      <c r="C989" s="262" t="s">
        <v>1016</v>
      </c>
      <c r="D989" s="260" t="s">
        <v>33</v>
      </c>
      <c r="E989" s="263">
        <v>3</v>
      </c>
      <c r="F989" s="254" t="s">
        <v>10</v>
      </c>
      <c r="G989" s="255"/>
    </row>
    <row r="990" s="246" customFormat="1" customHeight="1" spans="1:7">
      <c r="A990" s="260">
        <v>988</v>
      </c>
      <c r="B990" s="261">
        <v>9787568844918</v>
      </c>
      <c r="C990" s="262" t="s">
        <v>1017</v>
      </c>
      <c r="D990" s="260" t="s">
        <v>33</v>
      </c>
      <c r="E990" s="263">
        <v>3</v>
      </c>
      <c r="F990" s="254" t="s">
        <v>10</v>
      </c>
      <c r="G990" s="255"/>
    </row>
    <row r="991" s="246" customFormat="1" customHeight="1" spans="1:7">
      <c r="A991" s="260">
        <v>989</v>
      </c>
      <c r="B991" s="261">
        <v>9787568844925</v>
      </c>
      <c r="C991" s="262" t="s">
        <v>1018</v>
      </c>
      <c r="D991" s="260" t="s">
        <v>33</v>
      </c>
      <c r="E991" s="263">
        <v>3</v>
      </c>
      <c r="F991" s="254" t="s">
        <v>10</v>
      </c>
      <c r="G991" s="255"/>
    </row>
    <row r="992" s="246" customFormat="1" customHeight="1" spans="1:7">
      <c r="A992" s="260">
        <v>990</v>
      </c>
      <c r="B992" s="261">
        <v>9787568845168</v>
      </c>
      <c r="C992" s="262" t="s">
        <v>1019</v>
      </c>
      <c r="D992" s="260" t="s">
        <v>33</v>
      </c>
      <c r="E992" s="263">
        <v>3</v>
      </c>
      <c r="F992" s="254" t="s">
        <v>10</v>
      </c>
      <c r="G992" s="255"/>
    </row>
    <row r="993" s="246" customFormat="1" customHeight="1" spans="1:7">
      <c r="A993" s="260">
        <v>991</v>
      </c>
      <c r="B993" s="261">
        <v>9787568845151</v>
      </c>
      <c r="C993" s="262" t="s">
        <v>1020</v>
      </c>
      <c r="D993" s="260" t="s">
        <v>33</v>
      </c>
      <c r="E993" s="263">
        <v>3</v>
      </c>
      <c r="F993" s="254" t="s">
        <v>10</v>
      </c>
      <c r="G993" s="255"/>
    </row>
    <row r="994" s="246" customFormat="1" customHeight="1" spans="1:7">
      <c r="A994" s="260">
        <v>992</v>
      </c>
      <c r="B994" s="261">
        <v>9787568844796</v>
      </c>
      <c r="C994" s="262" t="s">
        <v>1021</v>
      </c>
      <c r="D994" s="260" t="s">
        <v>33</v>
      </c>
      <c r="E994" s="263">
        <v>3</v>
      </c>
      <c r="F994" s="254" t="s">
        <v>10</v>
      </c>
      <c r="G994" s="255"/>
    </row>
    <row r="995" s="246" customFormat="1" customHeight="1" spans="1:7">
      <c r="A995" s="260">
        <v>993</v>
      </c>
      <c r="B995" s="261">
        <v>9787568845373</v>
      </c>
      <c r="C995" s="262" t="s">
        <v>1022</v>
      </c>
      <c r="D995" s="260" t="s">
        <v>33</v>
      </c>
      <c r="E995" s="263">
        <v>3</v>
      </c>
      <c r="F995" s="254" t="s">
        <v>10</v>
      </c>
      <c r="G995" s="255"/>
    </row>
    <row r="996" s="246" customFormat="1" customHeight="1" spans="1:7">
      <c r="A996" s="260">
        <v>994</v>
      </c>
      <c r="B996" s="261">
        <v>9787568845120</v>
      </c>
      <c r="C996" s="262" t="s">
        <v>1023</v>
      </c>
      <c r="D996" s="260" t="s">
        <v>33</v>
      </c>
      <c r="E996" s="263">
        <v>3</v>
      </c>
      <c r="F996" s="254" t="s">
        <v>10</v>
      </c>
      <c r="G996" s="255"/>
    </row>
    <row r="997" s="246" customFormat="1" customHeight="1" spans="1:7">
      <c r="A997" s="260">
        <v>995</v>
      </c>
      <c r="B997" s="261">
        <v>9787568844772</v>
      </c>
      <c r="C997" s="262" t="s">
        <v>1024</v>
      </c>
      <c r="D997" s="260" t="s">
        <v>33</v>
      </c>
      <c r="E997" s="263">
        <v>3</v>
      </c>
      <c r="F997" s="254" t="s">
        <v>10</v>
      </c>
      <c r="G997" s="255"/>
    </row>
    <row r="998" s="246" customFormat="1" customHeight="1" spans="1:7">
      <c r="A998" s="260">
        <v>996</v>
      </c>
      <c r="B998" s="261">
        <v>9787568845106</v>
      </c>
      <c r="C998" s="262" t="s">
        <v>1025</v>
      </c>
      <c r="D998" s="260" t="s">
        <v>33</v>
      </c>
      <c r="E998" s="263">
        <v>3</v>
      </c>
      <c r="F998" s="254" t="s">
        <v>10</v>
      </c>
      <c r="G998" s="255"/>
    </row>
    <row r="999" s="246" customFormat="1" customHeight="1" spans="1:7">
      <c r="A999" s="260">
        <v>997</v>
      </c>
      <c r="B999" s="261">
        <v>9787568845267</v>
      </c>
      <c r="C999" s="262" t="s">
        <v>1026</v>
      </c>
      <c r="D999" s="260" t="s">
        <v>33</v>
      </c>
      <c r="E999" s="263">
        <v>3</v>
      </c>
      <c r="F999" s="254" t="s">
        <v>10</v>
      </c>
      <c r="G999" s="255"/>
    </row>
    <row r="1000" s="246" customFormat="1" customHeight="1" spans="1:7">
      <c r="A1000" s="260">
        <v>998</v>
      </c>
      <c r="B1000" s="261">
        <v>9787568845083</v>
      </c>
      <c r="C1000" s="262" t="s">
        <v>1027</v>
      </c>
      <c r="D1000" s="260" t="s">
        <v>33</v>
      </c>
      <c r="E1000" s="263">
        <v>3</v>
      </c>
      <c r="F1000" s="254" t="s">
        <v>10</v>
      </c>
      <c r="G1000" s="255"/>
    </row>
    <row r="1001" s="246" customFormat="1" customHeight="1" spans="1:7">
      <c r="A1001" s="260">
        <v>999</v>
      </c>
      <c r="B1001" s="261">
        <v>9787568845212</v>
      </c>
      <c r="C1001" s="262" t="s">
        <v>1028</v>
      </c>
      <c r="D1001" s="260" t="s">
        <v>33</v>
      </c>
      <c r="E1001" s="263">
        <v>3</v>
      </c>
      <c r="F1001" s="254" t="s">
        <v>10</v>
      </c>
      <c r="G1001" s="255"/>
    </row>
    <row r="1002" s="246" customFormat="1" customHeight="1" spans="1:7">
      <c r="A1002" s="260">
        <v>1000</v>
      </c>
      <c r="B1002" s="261">
        <v>9787568845076</v>
      </c>
      <c r="C1002" s="262" t="s">
        <v>1029</v>
      </c>
      <c r="D1002" s="260" t="s">
        <v>33</v>
      </c>
      <c r="E1002" s="263">
        <v>3</v>
      </c>
      <c r="F1002" s="254" t="s">
        <v>10</v>
      </c>
      <c r="G1002" s="255"/>
    </row>
    <row r="1003" s="246" customFormat="1" customHeight="1" spans="1:7">
      <c r="A1003" s="260">
        <v>1001</v>
      </c>
      <c r="B1003" s="261">
        <v>9787568845069</v>
      </c>
      <c r="C1003" s="262" t="s">
        <v>1030</v>
      </c>
      <c r="D1003" s="260" t="s">
        <v>33</v>
      </c>
      <c r="E1003" s="263">
        <v>3</v>
      </c>
      <c r="F1003" s="254" t="s">
        <v>10</v>
      </c>
      <c r="G1003" s="255"/>
    </row>
    <row r="1004" s="246" customFormat="1" customHeight="1" spans="1:7">
      <c r="A1004" s="260">
        <v>1002</v>
      </c>
      <c r="B1004" s="261">
        <v>9787568845021</v>
      </c>
      <c r="C1004" s="262" t="s">
        <v>1031</v>
      </c>
      <c r="D1004" s="260" t="s">
        <v>33</v>
      </c>
      <c r="E1004" s="263">
        <v>3</v>
      </c>
      <c r="F1004" s="254" t="s">
        <v>10</v>
      </c>
      <c r="G1004" s="255"/>
    </row>
    <row r="1005" s="246" customFormat="1" customHeight="1" spans="1:7">
      <c r="A1005" s="260">
        <v>1003</v>
      </c>
      <c r="B1005" s="261">
        <v>9787568845366</v>
      </c>
      <c r="C1005" s="262" t="s">
        <v>1032</v>
      </c>
      <c r="D1005" s="260" t="s">
        <v>33</v>
      </c>
      <c r="E1005" s="263">
        <v>3</v>
      </c>
      <c r="F1005" s="254" t="s">
        <v>10</v>
      </c>
      <c r="G1005" s="255"/>
    </row>
    <row r="1006" s="246" customFormat="1" customHeight="1" spans="1:7">
      <c r="A1006" s="260">
        <v>1004</v>
      </c>
      <c r="B1006" s="261">
        <v>9787568845199</v>
      </c>
      <c r="C1006" s="262" t="s">
        <v>1033</v>
      </c>
      <c r="D1006" s="260" t="s">
        <v>33</v>
      </c>
      <c r="E1006" s="263">
        <v>3</v>
      </c>
      <c r="F1006" s="254" t="s">
        <v>10</v>
      </c>
      <c r="G1006" s="255"/>
    </row>
    <row r="1007" s="246" customFormat="1" customHeight="1" spans="1:7">
      <c r="A1007" s="260">
        <v>1005</v>
      </c>
      <c r="B1007" s="261">
        <v>9787568844956</v>
      </c>
      <c r="C1007" s="262" t="s">
        <v>1034</v>
      </c>
      <c r="D1007" s="260" t="s">
        <v>33</v>
      </c>
      <c r="E1007" s="263">
        <v>3</v>
      </c>
      <c r="F1007" s="254" t="s">
        <v>10</v>
      </c>
      <c r="G1007" s="255"/>
    </row>
    <row r="1008" s="246" customFormat="1" customHeight="1" spans="1:7">
      <c r="A1008" s="260">
        <v>1006</v>
      </c>
      <c r="B1008" s="261">
        <v>9787568845397</v>
      </c>
      <c r="C1008" s="262" t="s">
        <v>1035</v>
      </c>
      <c r="D1008" s="260" t="s">
        <v>33</v>
      </c>
      <c r="E1008" s="263">
        <v>3</v>
      </c>
      <c r="F1008" s="254" t="s">
        <v>10</v>
      </c>
      <c r="G1008" s="255"/>
    </row>
    <row r="1009" s="246" customFormat="1" customHeight="1" spans="1:7">
      <c r="A1009" s="260">
        <v>1007</v>
      </c>
      <c r="B1009" s="261">
        <v>9787568844789</v>
      </c>
      <c r="C1009" s="262" t="s">
        <v>1036</v>
      </c>
      <c r="D1009" s="260" t="s">
        <v>33</v>
      </c>
      <c r="E1009" s="263">
        <v>3</v>
      </c>
      <c r="F1009" s="254" t="s">
        <v>10</v>
      </c>
      <c r="G1009" s="255"/>
    </row>
    <row r="1010" s="246" customFormat="1" customHeight="1" spans="1:7">
      <c r="A1010" s="260">
        <v>1008</v>
      </c>
      <c r="B1010" s="261">
        <v>9787568845281</v>
      </c>
      <c r="C1010" s="262" t="s">
        <v>1037</v>
      </c>
      <c r="D1010" s="260" t="s">
        <v>33</v>
      </c>
      <c r="E1010" s="263">
        <v>3</v>
      </c>
      <c r="F1010" s="254" t="s">
        <v>10</v>
      </c>
      <c r="G1010" s="255"/>
    </row>
    <row r="1011" s="246" customFormat="1" customHeight="1" spans="1:7">
      <c r="A1011" s="260">
        <v>1009</v>
      </c>
      <c r="B1011" s="261">
        <v>9787568844994</v>
      </c>
      <c r="C1011" s="262" t="s">
        <v>1038</v>
      </c>
      <c r="D1011" s="260" t="s">
        <v>33</v>
      </c>
      <c r="E1011" s="263">
        <v>3</v>
      </c>
      <c r="F1011" s="254" t="s">
        <v>10</v>
      </c>
      <c r="G1011" s="255"/>
    </row>
    <row r="1012" s="246" customFormat="1" customHeight="1" spans="1:7">
      <c r="A1012" s="260">
        <v>1010</v>
      </c>
      <c r="B1012" s="261">
        <v>9787568845298</v>
      </c>
      <c r="C1012" s="262" t="s">
        <v>1039</v>
      </c>
      <c r="D1012" s="260" t="s">
        <v>33</v>
      </c>
      <c r="E1012" s="263">
        <v>3</v>
      </c>
      <c r="F1012" s="254" t="s">
        <v>10</v>
      </c>
      <c r="G1012" s="255"/>
    </row>
    <row r="1013" s="246" customFormat="1" customHeight="1" spans="1:7">
      <c r="A1013" s="260">
        <v>1011</v>
      </c>
      <c r="B1013" s="261">
        <v>9787568844987</v>
      </c>
      <c r="C1013" s="262" t="s">
        <v>1040</v>
      </c>
      <c r="D1013" s="260" t="s">
        <v>33</v>
      </c>
      <c r="E1013" s="263">
        <v>3</v>
      </c>
      <c r="F1013" s="254" t="s">
        <v>10</v>
      </c>
      <c r="G1013" s="255"/>
    </row>
    <row r="1014" s="246" customFormat="1" customHeight="1" spans="1:7">
      <c r="A1014" s="260">
        <v>1012</v>
      </c>
      <c r="B1014" s="261">
        <v>9787568845236</v>
      </c>
      <c r="C1014" s="262" t="s">
        <v>1041</v>
      </c>
      <c r="D1014" s="260" t="s">
        <v>33</v>
      </c>
      <c r="E1014" s="263">
        <v>3</v>
      </c>
      <c r="F1014" s="254" t="s">
        <v>10</v>
      </c>
      <c r="G1014" s="255"/>
    </row>
    <row r="1015" s="246" customFormat="1" customHeight="1" spans="1:7">
      <c r="A1015" s="260">
        <v>1013</v>
      </c>
      <c r="B1015" s="261">
        <v>9787568845359</v>
      </c>
      <c r="C1015" s="262" t="s">
        <v>1042</v>
      </c>
      <c r="D1015" s="260" t="s">
        <v>33</v>
      </c>
      <c r="E1015" s="263">
        <v>3</v>
      </c>
      <c r="F1015" s="254" t="s">
        <v>10</v>
      </c>
      <c r="G1015" s="255"/>
    </row>
    <row r="1016" s="246" customFormat="1" customHeight="1" spans="1:7">
      <c r="A1016" s="260">
        <v>1014</v>
      </c>
      <c r="B1016" s="261">
        <v>9787568844949</v>
      </c>
      <c r="C1016" s="262" t="s">
        <v>1043</v>
      </c>
      <c r="D1016" s="260" t="s">
        <v>33</v>
      </c>
      <c r="E1016" s="263">
        <v>3</v>
      </c>
      <c r="F1016" s="254" t="s">
        <v>10</v>
      </c>
      <c r="G1016" s="255"/>
    </row>
    <row r="1017" s="246" customFormat="1" customHeight="1" spans="1:7">
      <c r="A1017" s="260">
        <v>1015</v>
      </c>
      <c r="B1017" s="261">
        <v>9787568845175</v>
      </c>
      <c r="C1017" s="262" t="s">
        <v>1044</v>
      </c>
      <c r="D1017" s="260" t="s">
        <v>33</v>
      </c>
      <c r="E1017" s="263">
        <v>3</v>
      </c>
      <c r="F1017" s="254" t="s">
        <v>10</v>
      </c>
      <c r="G1017" s="255"/>
    </row>
    <row r="1018" s="246" customFormat="1" customHeight="1" spans="1:7">
      <c r="A1018" s="260">
        <v>1016</v>
      </c>
      <c r="B1018" s="261">
        <v>9787568845229</v>
      </c>
      <c r="C1018" s="262" t="s">
        <v>1045</v>
      </c>
      <c r="D1018" s="260" t="s">
        <v>33</v>
      </c>
      <c r="E1018" s="263">
        <v>3</v>
      </c>
      <c r="F1018" s="254" t="s">
        <v>10</v>
      </c>
      <c r="G1018" s="255"/>
    </row>
    <row r="1019" s="246" customFormat="1" customHeight="1" spans="1:7">
      <c r="A1019" s="260">
        <v>1017</v>
      </c>
      <c r="B1019" s="261">
        <v>9787568844963</v>
      </c>
      <c r="C1019" s="262" t="s">
        <v>1046</v>
      </c>
      <c r="D1019" s="260" t="s">
        <v>33</v>
      </c>
      <c r="E1019" s="263">
        <v>3</v>
      </c>
      <c r="F1019" s="254" t="s">
        <v>10</v>
      </c>
      <c r="G1019" s="255"/>
    </row>
    <row r="1020" s="246" customFormat="1" customHeight="1" spans="1:7">
      <c r="A1020" s="260">
        <v>1018</v>
      </c>
      <c r="B1020" s="261">
        <v>9787568845243</v>
      </c>
      <c r="C1020" s="262" t="s">
        <v>1047</v>
      </c>
      <c r="D1020" s="260" t="s">
        <v>33</v>
      </c>
      <c r="E1020" s="263">
        <v>3</v>
      </c>
      <c r="F1020" s="254" t="s">
        <v>10</v>
      </c>
      <c r="G1020" s="255"/>
    </row>
    <row r="1021" s="246" customFormat="1" customHeight="1" spans="1:7">
      <c r="A1021" s="260">
        <v>1019</v>
      </c>
      <c r="B1021" s="261">
        <v>9787568844970</v>
      </c>
      <c r="C1021" s="262" t="s">
        <v>1048</v>
      </c>
      <c r="D1021" s="260" t="s">
        <v>33</v>
      </c>
      <c r="E1021" s="263">
        <v>3</v>
      </c>
      <c r="F1021" s="254" t="s">
        <v>10</v>
      </c>
      <c r="G1021" s="255"/>
    </row>
    <row r="1022" s="246" customFormat="1" customHeight="1" spans="1:7">
      <c r="A1022" s="260">
        <v>1020</v>
      </c>
      <c r="B1022" s="261">
        <v>9787568845052</v>
      </c>
      <c r="C1022" s="262" t="s">
        <v>1049</v>
      </c>
      <c r="D1022" s="260" t="s">
        <v>33</v>
      </c>
      <c r="E1022" s="263">
        <v>3</v>
      </c>
      <c r="F1022" s="254" t="s">
        <v>10</v>
      </c>
      <c r="G1022" s="255"/>
    </row>
    <row r="1023" s="246" customFormat="1" customHeight="1" spans="1:7">
      <c r="A1023" s="260">
        <v>1021</v>
      </c>
      <c r="B1023" s="261">
        <v>9787568845335</v>
      </c>
      <c r="C1023" s="262" t="s">
        <v>1050</v>
      </c>
      <c r="D1023" s="260" t="s">
        <v>33</v>
      </c>
      <c r="E1023" s="263">
        <v>3</v>
      </c>
      <c r="F1023" s="254" t="s">
        <v>10</v>
      </c>
      <c r="G1023" s="255"/>
    </row>
    <row r="1024" s="246" customFormat="1" customHeight="1" spans="1:7">
      <c r="A1024" s="260">
        <v>1022</v>
      </c>
      <c r="B1024" s="261">
        <v>9787568844932</v>
      </c>
      <c r="C1024" s="262" t="s">
        <v>1051</v>
      </c>
      <c r="D1024" s="260" t="s">
        <v>33</v>
      </c>
      <c r="E1024" s="263">
        <v>3</v>
      </c>
      <c r="F1024" s="254" t="s">
        <v>10</v>
      </c>
      <c r="G1024" s="255"/>
    </row>
    <row r="1025" s="246" customFormat="1" customHeight="1" spans="1:7">
      <c r="A1025" s="260">
        <v>1023</v>
      </c>
      <c r="B1025" s="261">
        <v>9787568845038</v>
      </c>
      <c r="C1025" s="262" t="s">
        <v>1052</v>
      </c>
      <c r="D1025" s="260" t="s">
        <v>33</v>
      </c>
      <c r="E1025" s="263">
        <v>3</v>
      </c>
      <c r="F1025" s="254" t="s">
        <v>10</v>
      </c>
      <c r="G1025" s="255"/>
    </row>
    <row r="1026" s="246" customFormat="1" customHeight="1" spans="1:7">
      <c r="A1026" s="260">
        <v>1024</v>
      </c>
      <c r="B1026" s="261">
        <v>9787568845182</v>
      </c>
      <c r="C1026" s="262" t="s">
        <v>1053</v>
      </c>
      <c r="D1026" s="260" t="s">
        <v>33</v>
      </c>
      <c r="E1026" s="263">
        <v>3</v>
      </c>
      <c r="F1026" s="254" t="s">
        <v>10</v>
      </c>
      <c r="G1026" s="255"/>
    </row>
    <row r="1027" s="246" customFormat="1" customHeight="1" spans="1:7">
      <c r="A1027" s="260">
        <v>1025</v>
      </c>
      <c r="B1027" s="261">
        <v>9787568845014</v>
      </c>
      <c r="C1027" s="262" t="s">
        <v>1054</v>
      </c>
      <c r="D1027" s="260" t="s">
        <v>33</v>
      </c>
      <c r="E1027" s="263">
        <v>3</v>
      </c>
      <c r="F1027" s="254" t="s">
        <v>10</v>
      </c>
      <c r="G1027" s="255"/>
    </row>
    <row r="1028" s="246" customFormat="1" customHeight="1" spans="1:7">
      <c r="A1028" s="260">
        <v>1026</v>
      </c>
      <c r="B1028" s="261">
        <v>9787568845144</v>
      </c>
      <c r="C1028" s="262" t="s">
        <v>1055</v>
      </c>
      <c r="D1028" s="260" t="s">
        <v>33</v>
      </c>
      <c r="E1028" s="263">
        <v>3</v>
      </c>
      <c r="F1028" s="254" t="s">
        <v>10</v>
      </c>
      <c r="G1028" s="255"/>
    </row>
    <row r="1029" s="246" customFormat="1" customHeight="1" spans="1:7">
      <c r="A1029" s="260">
        <v>1027</v>
      </c>
      <c r="B1029" s="261">
        <v>9787568845090</v>
      </c>
      <c r="C1029" s="262" t="s">
        <v>1056</v>
      </c>
      <c r="D1029" s="260" t="s">
        <v>33</v>
      </c>
      <c r="E1029" s="263">
        <v>3</v>
      </c>
      <c r="F1029" s="254" t="s">
        <v>10</v>
      </c>
      <c r="G1029" s="255"/>
    </row>
    <row r="1030" s="246" customFormat="1" customHeight="1" spans="1:7">
      <c r="A1030" s="260">
        <v>1028</v>
      </c>
      <c r="B1030" s="261">
        <v>9787510006333</v>
      </c>
      <c r="C1030" s="262" t="s">
        <v>1057</v>
      </c>
      <c r="D1030" s="260" t="s">
        <v>61</v>
      </c>
      <c r="E1030" s="263">
        <v>3</v>
      </c>
      <c r="F1030" s="254" t="s">
        <v>10</v>
      </c>
      <c r="G1030" s="255"/>
    </row>
    <row r="1031" s="246" customFormat="1" customHeight="1" spans="1:7">
      <c r="A1031" s="260">
        <v>1029</v>
      </c>
      <c r="B1031" s="261">
        <v>9787516603628</v>
      </c>
      <c r="C1031" s="262" t="s">
        <v>1058</v>
      </c>
      <c r="D1031" s="260" t="s">
        <v>9</v>
      </c>
      <c r="E1031" s="263">
        <v>3</v>
      </c>
      <c r="F1031" s="254" t="s">
        <v>10</v>
      </c>
      <c r="G1031" s="255"/>
    </row>
    <row r="1032" s="246" customFormat="1" customHeight="1" spans="1:7">
      <c r="A1032" s="260">
        <v>1030</v>
      </c>
      <c r="B1032" s="261">
        <v>9787516603055</v>
      </c>
      <c r="C1032" s="262" t="s">
        <v>1059</v>
      </c>
      <c r="D1032" s="260" t="s">
        <v>9</v>
      </c>
      <c r="E1032" s="263">
        <v>3</v>
      </c>
      <c r="F1032" s="254" t="s">
        <v>10</v>
      </c>
      <c r="G1032" s="255"/>
    </row>
    <row r="1033" s="246" customFormat="1" customHeight="1" spans="1:7">
      <c r="A1033" s="260">
        <v>1031</v>
      </c>
      <c r="B1033" s="261">
        <v>9787549592609</v>
      </c>
      <c r="C1033" s="262" t="s">
        <v>1060</v>
      </c>
      <c r="D1033" s="260" t="s">
        <v>48</v>
      </c>
      <c r="E1033" s="263">
        <v>3</v>
      </c>
      <c r="F1033" s="254" t="s">
        <v>10</v>
      </c>
      <c r="G1033" s="255"/>
    </row>
    <row r="1034" s="246" customFormat="1" customHeight="1" spans="1:7">
      <c r="A1034" s="260">
        <v>1032</v>
      </c>
      <c r="B1034" s="261">
        <v>9787559802101</v>
      </c>
      <c r="C1034" s="262" t="s">
        <v>1061</v>
      </c>
      <c r="D1034" s="260" t="s">
        <v>48</v>
      </c>
      <c r="E1034" s="263">
        <v>3</v>
      </c>
      <c r="F1034" s="254" t="s">
        <v>10</v>
      </c>
      <c r="G1034" s="255"/>
    </row>
    <row r="1035" s="246" customFormat="1" customHeight="1" spans="1:7">
      <c r="A1035" s="260">
        <v>1033</v>
      </c>
      <c r="B1035" s="261">
        <v>9787538898927</v>
      </c>
      <c r="C1035" s="262" t="s">
        <v>1062</v>
      </c>
      <c r="D1035" s="260" t="s">
        <v>73</v>
      </c>
      <c r="E1035" s="263">
        <v>3</v>
      </c>
      <c r="F1035" s="254" t="s">
        <v>10</v>
      </c>
      <c r="G1035" s="255"/>
    </row>
    <row r="1036" s="246" customFormat="1" customHeight="1" spans="1:7">
      <c r="A1036" s="260">
        <v>1034</v>
      </c>
      <c r="B1036" s="261">
        <v>9787531479185</v>
      </c>
      <c r="C1036" s="262" t="s">
        <v>1063</v>
      </c>
      <c r="D1036" s="260" t="s">
        <v>9</v>
      </c>
      <c r="E1036" s="263">
        <v>3</v>
      </c>
      <c r="F1036" s="254" t="s">
        <v>10</v>
      </c>
      <c r="G1036" s="255"/>
    </row>
    <row r="1037" s="246" customFormat="1" customHeight="1" spans="1:7">
      <c r="A1037" s="260">
        <v>1035</v>
      </c>
      <c r="B1037" s="261">
        <v>9787531481959</v>
      </c>
      <c r="C1037" s="262" t="s">
        <v>1064</v>
      </c>
      <c r="D1037" s="260" t="s">
        <v>9</v>
      </c>
      <c r="E1037" s="263">
        <v>3</v>
      </c>
      <c r="F1037" s="254" t="s">
        <v>10</v>
      </c>
      <c r="G1037" s="255"/>
    </row>
    <row r="1038" s="246" customFormat="1" customHeight="1" spans="1:7">
      <c r="A1038" s="260">
        <v>1036</v>
      </c>
      <c r="B1038" s="261">
        <v>9787531481966</v>
      </c>
      <c r="C1038" s="262" t="s">
        <v>1065</v>
      </c>
      <c r="D1038" s="260" t="s">
        <v>9</v>
      </c>
      <c r="E1038" s="263">
        <v>3</v>
      </c>
      <c r="F1038" s="254" t="s">
        <v>10</v>
      </c>
      <c r="G1038" s="255"/>
    </row>
    <row r="1039" s="246" customFormat="1" customHeight="1" spans="1:7">
      <c r="A1039" s="260">
        <v>1037</v>
      </c>
      <c r="B1039" s="261">
        <v>9787510010613</v>
      </c>
      <c r="C1039" s="262" t="s">
        <v>1066</v>
      </c>
      <c r="D1039" s="260" t="s">
        <v>21</v>
      </c>
      <c r="E1039" s="263">
        <v>3</v>
      </c>
      <c r="F1039" s="254" t="s">
        <v>10</v>
      </c>
      <c r="G1039" s="255"/>
    </row>
    <row r="1040" s="246" customFormat="1" customHeight="1" spans="1:7">
      <c r="A1040" s="260">
        <v>1038</v>
      </c>
      <c r="B1040" s="261">
        <v>9787500161615</v>
      </c>
      <c r="C1040" s="262" t="s">
        <v>1067</v>
      </c>
      <c r="D1040" s="260" t="s">
        <v>73</v>
      </c>
      <c r="E1040" s="263">
        <v>3</v>
      </c>
      <c r="F1040" s="254" t="s">
        <v>10</v>
      </c>
      <c r="G1040" s="255"/>
    </row>
    <row r="1041" s="246" customFormat="1" customHeight="1" spans="1:7">
      <c r="A1041" s="260">
        <v>1039</v>
      </c>
      <c r="B1041" s="261">
        <v>9787502070694</v>
      </c>
      <c r="C1041" s="262" t="s">
        <v>1068</v>
      </c>
      <c r="D1041" s="260" t="s">
        <v>73</v>
      </c>
      <c r="E1041" s="263">
        <v>3</v>
      </c>
      <c r="F1041" s="254" t="s">
        <v>10</v>
      </c>
      <c r="G1041" s="255"/>
    </row>
    <row r="1042" s="246" customFormat="1" customHeight="1" spans="1:7">
      <c r="A1042" s="260">
        <v>1040</v>
      </c>
      <c r="B1042" s="261">
        <v>9787502069117</v>
      </c>
      <c r="C1042" s="262" t="s">
        <v>1069</v>
      </c>
      <c r="D1042" s="260" t="s">
        <v>73</v>
      </c>
      <c r="E1042" s="263">
        <v>3</v>
      </c>
      <c r="F1042" s="254" t="s">
        <v>10</v>
      </c>
      <c r="G1042" s="255"/>
    </row>
    <row r="1043" s="246" customFormat="1" customHeight="1" spans="1:7">
      <c r="A1043" s="260">
        <v>1041</v>
      </c>
      <c r="B1043" s="261">
        <v>9787540774073</v>
      </c>
      <c r="C1043" s="262" t="s">
        <v>1070</v>
      </c>
      <c r="D1043" s="260" t="s">
        <v>9</v>
      </c>
      <c r="E1043" s="263">
        <v>3</v>
      </c>
      <c r="F1043" s="254" t="s">
        <v>10</v>
      </c>
      <c r="G1043" s="255"/>
    </row>
    <row r="1044" s="246" customFormat="1" customHeight="1" spans="1:7">
      <c r="A1044" s="260">
        <v>1042</v>
      </c>
      <c r="B1044" s="261">
        <v>9787568519021</v>
      </c>
      <c r="C1044" s="262" t="s">
        <v>1071</v>
      </c>
      <c r="D1044" s="260" t="s">
        <v>21</v>
      </c>
      <c r="E1044" s="263">
        <v>3</v>
      </c>
      <c r="F1044" s="254" t="s">
        <v>10</v>
      </c>
      <c r="G1044" s="255"/>
    </row>
    <row r="1045" s="246" customFormat="1" customHeight="1" spans="1:7">
      <c r="A1045" s="260">
        <v>1043</v>
      </c>
      <c r="B1045" s="261">
        <v>9787568519038</v>
      </c>
      <c r="C1045" s="262" t="s">
        <v>1072</v>
      </c>
      <c r="D1045" s="260" t="s">
        <v>21</v>
      </c>
      <c r="E1045" s="263">
        <v>3</v>
      </c>
      <c r="F1045" s="254" t="s">
        <v>10</v>
      </c>
      <c r="G1045" s="255"/>
    </row>
    <row r="1046" s="246" customFormat="1" customHeight="1" spans="1:7">
      <c r="A1046" s="260">
        <v>1044</v>
      </c>
      <c r="B1046" s="261">
        <v>9787568515313</v>
      </c>
      <c r="C1046" s="262" t="s">
        <v>1073</v>
      </c>
      <c r="D1046" s="260" t="s">
        <v>21</v>
      </c>
      <c r="E1046" s="263">
        <v>3</v>
      </c>
      <c r="F1046" s="254" t="s">
        <v>10</v>
      </c>
      <c r="G1046" s="255"/>
    </row>
    <row r="1047" s="246" customFormat="1" customHeight="1" spans="1:7">
      <c r="A1047" s="260">
        <v>1045</v>
      </c>
      <c r="B1047" s="261">
        <v>9787557500627</v>
      </c>
      <c r="C1047" s="262" t="s">
        <v>1074</v>
      </c>
      <c r="D1047" s="260" t="s">
        <v>9</v>
      </c>
      <c r="E1047" s="263">
        <v>3</v>
      </c>
      <c r="F1047" s="254" t="s">
        <v>10</v>
      </c>
      <c r="G1047" s="255"/>
    </row>
    <row r="1048" s="246" customFormat="1" customHeight="1" spans="1:7">
      <c r="A1048" s="260">
        <v>1046</v>
      </c>
      <c r="B1048" s="261">
        <v>9787514305142</v>
      </c>
      <c r="C1048" s="262" t="s">
        <v>1075</v>
      </c>
      <c r="D1048" s="260" t="s">
        <v>73</v>
      </c>
      <c r="E1048" s="263">
        <v>3</v>
      </c>
      <c r="F1048" s="254" t="s">
        <v>10</v>
      </c>
      <c r="G1048" s="255"/>
    </row>
    <row r="1049" s="246" customFormat="1" customHeight="1" spans="1:7">
      <c r="A1049" s="260">
        <v>1047</v>
      </c>
      <c r="B1049" s="261">
        <v>9787558527500</v>
      </c>
      <c r="C1049" s="262" t="s">
        <v>1076</v>
      </c>
      <c r="D1049" s="260" t="s">
        <v>9</v>
      </c>
      <c r="E1049" s="263">
        <v>3</v>
      </c>
      <c r="F1049" s="254" t="s">
        <v>10</v>
      </c>
      <c r="G1049" s="255"/>
    </row>
    <row r="1050" s="246" customFormat="1" customHeight="1" spans="1:7">
      <c r="A1050" s="260">
        <v>1048</v>
      </c>
      <c r="B1050" s="261">
        <v>9787516804469</v>
      </c>
      <c r="C1050" s="262" t="s">
        <v>1077</v>
      </c>
      <c r="D1050" s="260" t="s">
        <v>9</v>
      </c>
      <c r="E1050" s="263">
        <v>3</v>
      </c>
      <c r="F1050" s="254" t="s">
        <v>10</v>
      </c>
      <c r="G1050" s="255"/>
    </row>
    <row r="1051" s="246" customFormat="1" customHeight="1" spans="1:7">
      <c r="A1051" s="260">
        <v>1049</v>
      </c>
      <c r="B1051" s="261">
        <v>9787516804476</v>
      </c>
      <c r="C1051" s="262" t="s">
        <v>1078</v>
      </c>
      <c r="D1051" s="260" t="s">
        <v>9</v>
      </c>
      <c r="E1051" s="263">
        <v>3</v>
      </c>
      <c r="F1051" s="254" t="s">
        <v>10</v>
      </c>
      <c r="G1051" s="255"/>
    </row>
    <row r="1052" s="246" customFormat="1" customHeight="1" spans="1:7">
      <c r="A1052" s="260">
        <v>1050</v>
      </c>
      <c r="B1052" s="261">
        <v>9787516804452</v>
      </c>
      <c r="C1052" s="262" t="s">
        <v>1079</v>
      </c>
      <c r="D1052" s="260" t="s">
        <v>9</v>
      </c>
      <c r="E1052" s="263">
        <v>3</v>
      </c>
      <c r="F1052" s="254" t="s">
        <v>10</v>
      </c>
      <c r="G1052" s="255"/>
    </row>
    <row r="1053" s="246" customFormat="1" customHeight="1" spans="1:7">
      <c r="A1053" s="260">
        <v>1051</v>
      </c>
      <c r="B1053" s="261">
        <v>9787516804490</v>
      </c>
      <c r="C1053" s="262" t="s">
        <v>1080</v>
      </c>
      <c r="D1053" s="260" t="s">
        <v>9</v>
      </c>
      <c r="E1053" s="263">
        <v>3</v>
      </c>
      <c r="F1053" s="254" t="s">
        <v>10</v>
      </c>
      <c r="G1053" s="255"/>
    </row>
    <row r="1054" s="246" customFormat="1" customHeight="1" spans="1:7">
      <c r="A1054" s="260">
        <v>1052</v>
      </c>
      <c r="B1054" s="261">
        <v>9787516804445</v>
      </c>
      <c r="C1054" s="262" t="s">
        <v>1081</v>
      </c>
      <c r="D1054" s="260" t="s">
        <v>9</v>
      </c>
      <c r="E1054" s="263">
        <v>3</v>
      </c>
      <c r="F1054" s="254" t="s">
        <v>10</v>
      </c>
      <c r="G1054" s="255"/>
    </row>
    <row r="1055" s="246" customFormat="1" customHeight="1" spans="1:7">
      <c r="A1055" s="260">
        <v>1053</v>
      </c>
      <c r="B1055" s="261">
        <v>9787516804483</v>
      </c>
      <c r="C1055" s="262" t="s">
        <v>1082</v>
      </c>
      <c r="D1055" s="260" t="s">
        <v>9</v>
      </c>
      <c r="E1055" s="263">
        <v>3</v>
      </c>
      <c r="F1055" s="254" t="s">
        <v>10</v>
      </c>
      <c r="G1055" s="255"/>
    </row>
    <row r="1056" s="246" customFormat="1" customHeight="1" spans="1:7">
      <c r="A1056" s="260">
        <v>1054</v>
      </c>
      <c r="B1056" s="261">
        <v>9787557500887</v>
      </c>
      <c r="C1056" s="262" t="s">
        <v>1083</v>
      </c>
      <c r="D1056" s="260" t="s">
        <v>9</v>
      </c>
      <c r="E1056" s="263">
        <v>3</v>
      </c>
      <c r="F1056" s="254" t="s">
        <v>10</v>
      </c>
      <c r="G1056" s="255"/>
    </row>
    <row r="1057" s="246" customFormat="1" customHeight="1" spans="1:7">
      <c r="A1057" s="260">
        <v>1055</v>
      </c>
      <c r="B1057" s="261">
        <v>9787510827655</v>
      </c>
      <c r="C1057" s="262" t="s">
        <v>1084</v>
      </c>
      <c r="D1057" s="260" t="s">
        <v>9</v>
      </c>
      <c r="E1057" s="263">
        <v>3</v>
      </c>
      <c r="F1057" s="254" t="s">
        <v>10</v>
      </c>
      <c r="G1057" s="255"/>
    </row>
    <row r="1058" s="246" customFormat="1" customHeight="1" spans="1:7">
      <c r="A1058" s="260">
        <v>1056</v>
      </c>
      <c r="B1058" s="261">
        <v>9787510827686</v>
      </c>
      <c r="C1058" s="262" t="s">
        <v>1085</v>
      </c>
      <c r="D1058" s="260" t="s">
        <v>9</v>
      </c>
      <c r="E1058" s="263">
        <v>3</v>
      </c>
      <c r="F1058" s="254" t="s">
        <v>10</v>
      </c>
      <c r="G1058" s="255"/>
    </row>
    <row r="1059" s="246" customFormat="1" customHeight="1" spans="1:7">
      <c r="A1059" s="260">
        <v>1057</v>
      </c>
      <c r="B1059" s="261">
        <v>9787510827723</v>
      </c>
      <c r="C1059" s="262" t="s">
        <v>1086</v>
      </c>
      <c r="D1059" s="260" t="s">
        <v>9</v>
      </c>
      <c r="E1059" s="263">
        <v>3</v>
      </c>
      <c r="F1059" s="254" t="s">
        <v>10</v>
      </c>
      <c r="G1059" s="255"/>
    </row>
    <row r="1060" s="246" customFormat="1" customHeight="1" spans="1:7">
      <c r="A1060" s="260">
        <v>1058</v>
      </c>
      <c r="B1060" s="261">
        <v>9787807693253</v>
      </c>
      <c r="C1060" s="262" t="s">
        <v>1087</v>
      </c>
      <c r="D1060" s="260" t="s">
        <v>9</v>
      </c>
      <c r="E1060" s="263">
        <v>3</v>
      </c>
      <c r="F1060" s="254" t="s">
        <v>10</v>
      </c>
      <c r="G1060" s="255"/>
    </row>
    <row r="1061" s="246" customFormat="1" customHeight="1" spans="1:7">
      <c r="A1061" s="260">
        <v>1059</v>
      </c>
      <c r="B1061" s="261">
        <v>9787807694311</v>
      </c>
      <c r="C1061" s="262" t="s">
        <v>1088</v>
      </c>
      <c r="D1061" s="260" t="s">
        <v>9</v>
      </c>
      <c r="E1061" s="263">
        <v>3</v>
      </c>
      <c r="F1061" s="254" t="s">
        <v>10</v>
      </c>
      <c r="G1061" s="255"/>
    </row>
    <row r="1062" s="246" customFormat="1" customHeight="1" spans="1:7">
      <c r="A1062" s="260">
        <v>1060</v>
      </c>
      <c r="B1062" s="261">
        <v>9787807693277</v>
      </c>
      <c r="C1062" s="262" t="s">
        <v>1089</v>
      </c>
      <c r="D1062" s="260" t="s">
        <v>9</v>
      </c>
      <c r="E1062" s="263">
        <v>3</v>
      </c>
      <c r="F1062" s="254" t="s">
        <v>10</v>
      </c>
      <c r="G1062" s="255"/>
    </row>
    <row r="1063" s="246" customFormat="1" customHeight="1" spans="1:7">
      <c r="A1063" s="260">
        <v>1061</v>
      </c>
      <c r="B1063" s="261">
        <v>9787807693291</v>
      </c>
      <c r="C1063" s="262" t="s">
        <v>1090</v>
      </c>
      <c r="D1063" s="260" t="s">
        <v>9</v>
      </c>
      <c r="E1063" s="263">
        <v>3</v>
      </c>
      <c r="F1063" s="254" t="s">
        <v>10</v>
      </c>
      <c r="G1063" s="255"/>
    </row>
    <row r="1064" s="246" customFormat="1" customHeight="1" spans="1:7">
      <c r="A1064" s="260">
        <v>1062</v>
      </c>
      <c r="B1064" s="261">
        <v>9787807693321</v>
      </c>
      <c r="C1064" s="262" t="s">
        <v>1091</v>
      </c>
      <c r="D1064" s="260" t="s">
        <v>9</v>
      </c>
      <c r="E1064" s="263">
        <v>3</v>
      </c>
      <c r="F1064" s="254" t="s">
        <v>10</v>
      </c>
      <c r="G1064" s="255"/>
    </row>
    <row r="1065" s="246" customFormat="1" customHeight="1" spans="1:7">
      <c r="A1065" s="260">
        <v>1063</v>
      </c>
      <c r="B1065" s="261">
        <v>9787807694281</v>
      </c>
      <c r="C1065" s="262" t="s">
        <v>1092</v>
      </c>
      <c r="D1065" s="260" t="s">
        <v>9</v>
      </c>
      <c r="E1065" s="263">
        <v>3</v>
      </c>
      <c r="F1065" s="254" t="s">
        <v>10</v>
      </c>
      <c r="G1065" s="255"/>
    </row>
    <row r="1066" s="246" customFormat="1" customHeight="1" spans="1:7">
      <c r="A1066" s="260">
        <v>1064</v>
      </c>
      <c r="B1066" s="261">
        <v>9787807693628</v>
      </c>
      <c r="C1066" s="262" t="s">
        <v>1093</v>
      </c>
      <c r="D1066" s="260" t="s">
        <v>9</v>
      </c>
      <c r="E1066" s="263">
        <v>3</v>
      </c>
      <c r="F1066" s="254" t="s">
        <v>10</v>
      </c>
      <c r="G1066" s="255"/>
    </row>
    <row r="1067" s="246" customFormat="1" customHeight="1" spans="1:7">
      <c r="A1067" s="260">
        <v>1065</v>
      </c>
      <c r="B1067" s="261">
        <v>9787807693352</v>
      </c>
      <c r="C1067" s="262" t="s">
        <v>1094</v>
      </c>
      <c r="D1067" s="260" t="s">
        <v>9</v>
      </c>
      <c r="E1067" s="263">
        <v>3</v>
      </c>
      <c r="F1067" s="254" t="s">
        <v>10</v>
      </c>
      <c r="G1067" s="255"/>
    </row>
    <row r="1068" s="246" customFormat="1" customHeight="1" spans="1:7">
      <c r="A1068" s="260">
        <v>1066</v>
      </c>
      <c r="B1068" s="261">
        <v>9787807694359</v>
      </c>
      <c r="C1068" s="262" t="s">
        <v>1095</v>
      </c>
      <c r="D1068" s="260" t="s">
        <v>9</v>
      </c>
      <c r="E1068" s="263">
        <v>3</v>
      </c>
      <c r="F1068" s="254" t="s">
        <v>10</v>
      </c>
      <c r="G1068" s="255"/>
    </row>
    <row r="1069" s="246" customFormat="1" customHeight="1" spans="1:7">
      <c r="A1069" s="260">
        <v>1067</v>
      </c>
      <c r="B1069" s="261">
        <v>9787807693659</v>
      </c>
      <c r="C1069" s="262" t="s">
        <v>1096</v>
      </c>
      <c r="D1069" s="260" t="s">
        <v>9</v>
      </c>
      <c r="E1069" s="263">
        <v>3</v>
      </c>
      <c r="F1069" s="254" t="s">
        <v>10</v>
      </c>
      <c r="G1069" s="255"/>
    </row>
    <row r="1070" s="246" customFormat="1" customHeight="1" spans="1:7">
      <c r="A1070" s="260">
        <v>1068</v>
      </c>
      <c r="B1070" s="261">
        <v>9787807694380</v>
      </c>
      <c r="C1070" s="262" t="s">
        <v>1097</v>
      </c>
      <c r="D1070" s="260" t="s">
        <v>9</v>
      </c>
      <c r="E1070" s="263">
        <v>3</v>
      </c>
      <c r="F1070" s="254" t="s">
        <v>10</v>
      </c>
      <c r="G1070" s="255"/>
    </row>
    <row r="1071" s="246" customFormat="1" customHeight="1" spans="1:7">
      <c r="A1071" s="260">
        <v>1069</v>
      </c>
      <c r="B1071" s="261">
        <v>9787807694397</v>
      </c>
      <c r="C1071" s="262" t="s">
        <v>1098</v>
      </c>
      <c r="D1071" s="260" t="s">
        <v>9</v>
      </c>
      <c r="E1071" s="263">
        <v>3</v>
      </c>
      <c r="F1071" s="254" t="s">
        <v>10</v>
      </c>
      <c r="G1071" s="255"/>
    </row>
    <row r="1072" s="246" customFormat="1" customHeight="1" spans="1:7">
      <c r="A1072" s="260">
        <v>1070</v>
      </c>
      <c r="B1072" s="261">
        <v>9787807693420</v>
      </c>
      <c r="C1072" s="262" t="s">
        <v>1099</v>
      </c>
      <c r="D1072" s="260" t="s">
        <v>9</v>
      </c>
      <c r="E1072" s="263">
        <v>3</v>
      </c>
      <c r="F1072" s="254" t="s">
        <v>10</v>
      </c>
      <c r="G1072" s="255"/>
    </row>
    <row r="1073" s="246" customFormat="1" customHeight="1" spans="1:7">
      <c r="A1073" s="260">
        <v>1071</v>
      </c>
      <c r="B1073" s="261">
        <v>9787807693413</v>
      </c>
      <c r="C1073" s="262" t="s">
        <v>1100</v>
      </c>
      <c r="D1073" s="260" t="s">
        <v>9</v>
      </c>
      <c r="E1073" s="263">
        <v>3</v>
      </c>
      <c r="F1073" s="254" t="s">
        <v>10</v>
      </c>
      <c r="G1073" s="255"/>
    </row>
    <row r="1074" s="246" customFormat="1" customHeight="1" spans="1:7">
      <c r="A1074" s="260">
        <v>1072</v>
      </c>
      <c r="B1074" s="261">
        <v>9787807693581</v>
      </c>
      <c r="C1074" s="262" t="s">
        <v>1101</v>
      </c>
      <c r="D1074" s="260" t="s">
        <v>9</v>
      </c>
      <c r="E1074" s="263">
        <v>3</v>
      </c>
      <c r="F1074" s="254" t="s">
        <v>10</v>
      </c>
      <c r="G1074" s="255"/>
    </row>
    <row r="1075" s="246" customFormat="1" customHeight="1" spans="1:7">
      <c r="A1075" s="260">
        <v>1073</v>
      </c>
      <c r="B1075" s="261">
        <v>9787807693666</v>
      </c>
      <c r="C1075" s="262" t="s">
        <v>1102</v>
      </c>
      <c r="D1075" s="260" t="s">
        <v>9</v>
      </c>
      <c r="E1075" s="263">
        <v>3</v>
      </c>
      <c r="F1075" s="254" t="s">
        <v>10</v>
      </c>
      <c r="G1075" s="255"/>
    </row>
    <row r="1076" s="246" customFormat="1" customHeight="1" spans="1:7">
      <c r="A1076" s="260">
        <v>1074</v>
      </c>
      <c r="B1076" s="261">
        <v>9787807693635</v>
      </c>
      <c r="C1076" s="262" t="s">
        <v>1103</v>
      </c>
      <c r="D1076" s="260" t="s">
        <v>9</v>
      </c>
      <c r="E1076" s="263">
        <v>3</v>
      </c>
      <c r="F1076" s="254" t="s">
        <v>10</v>
      </c>
      <c r="G1076" s="255"/>
    </row>
    <row r="1077" s="246" customFormat="1" customHeight="1" spans="1:7">
      <c r="A1077" s="260">
        <v>1075</v>
      </c>
      <c r="B1077" s="261">
        <v>9787807693444</v>
      </c>
      <c r="C1077" s="262" t="s">
        <v>1104</v>
      </c>
      <c r="D1077" s="260" t="s">
        <v>9</v>
      </c>
      <c r="E1077" s="263">
        <v>3</v>
      </c>
      <c r="F1077" s="254" t="s">
        <v>10</v>
      </c>
      <c r="G1077" s="255"/>
    </row>
    <row r="1078" s="246" customFormat="1" customHeight="1" spans="1:7">
      <c r="A1078" s="260">
        <v>1076</v>
      </c>
      <c r="B1078" s="261">
        <v>9787510010729</v>
      </c>
      <c r="C1078" s="262" t="s">
        <v>1105</v>
      </c>
      <c r="D1078" s="260" t="s">
        <v>9</v>
      </c>
      <c r="E1078" s="263">
        <v>3</v>
      </c>
      <c r="F1078" s="254" t="s">
        <v>10</v>
      </c>
      <c r="G1078" s="255"/>
    </row>
    <row r="1079" s="246" customFormat="1" customHeight="1" spans="1:7">
      <c r="A1079" s="260">
        <v>1077</v>
      </c>
      <c r="B1079" s="261">
        <v>9787206088018</v>
      </c>
      <c r="C1079" s="262" t="s">
        <v>1106</v>
      </c>
      <c r="D1079" s="260" t="s">
        <v>48</v>
      </c>
      <c r="E1079" s="263">
        <v>3</v>
      </c>
      <c r="F1079" s="254" t="s">
        <v>10</v>
      </c>
      <c r="G1079" s="255"/>
    </row>
    <row r="1080" s="246" customFormat="1" customHeight="1" spans="1:7">
      <c r="A1080" s="260">
        <v>1078</v>
      </c>
      <c r="B1080" s="261">
        <v>9787530868966</v>
      </c>
      <c r="C1080" s="262" t="s">
        <v>1107</v>
      </c>
      <c r="D1080" s="260" t="s">
        <v>14</v>
      </c>
      <c r="E1080" s="263">
        <v>3</v>
      </c>
      <c r="F1080" s="254" t="s">
        <v>10</v>
      </c>
      <c r="G1080" s="255"/>
    </row>
    <row r="1081" s="246" customFormat="1" customHeight="1" spans="1:7">
      <c r="A1081" s="260">
        <v>1079</v>
      </c>
      <c r="B1081" s="261">
        <v>9787530869390</v>
      </c>
      <c r="C1081" s="262" t="s">
        <v>1108</v>
      </c>
      <c r="D1081" s="260" t="s">
        <v>145</v>
      </c>
      <c r="E1081" s="263">
        <v>3</v>
      </c>
      <c r="F1081" s="254" t="s">
        <v>10</v>
      </c>
      <c r="G1081" s="255"/>
    </row>
    <row r="1082" s="246" customFormat="1" customHeight="1" spans="1:7">
      <c r="A1082" s="260">
        <v>1080</v>
      </c>
      <c r="B1082" s="261">
        <v>9787530869338</v>
      </c>
      <c r="C1082" s="262" t="s">
        <v>1109</v>
      </c>
      <c r="D1082" s="260" t="s">
        <v>14</v>
      </c>
      <c r="E1082" s="263">
        <v>3</v>
      </c>
      <c r="F1082" s="254" t="s">
        <v>10</v>
      </c>
      <c r="G1082" s="255"/>
    </row>
    <row r="1083" s="246" customFormat="1" customHeight="1" spans="1:7">
      <c r="A1083" s="260">
        <v>1081</v>
      </c>
      <c r="B1083" s="261">
        <v>9787530868980</v>
      </c>
      <c r="C1083" s="262" t="s">
        <v>1110</v>
      </c>
      <c r="D1083" s="260" t="s">
        <v>12</v>
      </c>
      <c r="E1083" s="263">
        <v>3</v>
      </c>
      <c r="F1083" s="254" t="s">
        <v>10</v>
      </c>
      <c r="G1083" s="255"/>
    </row>
    <row r="1084" s="246" customFormat="1" customHeight="1" spans="1:7">
      <c r="A1084" s="260">
        <v>1082</v>
      </c>
      <c r="B1084" s="261">
        <v>9787530868997</v>
      </c>
      <c r="C1084" s="262" t="s">
        <v>1111</v>
      </c>
      <c r="D1084" s="260" t="s">
        <v>12</v>
      </c>
      <c r="E1084" s="263">
        <v>3</v>
      </c>
      <c r="F1084" s="254" t="s">
        <v>10</v>
      </c>
      <c r="G1084" s="255"/>
    </row>
    <row r="1085" s="246" customFormat="1" customHeight="1" spans="1:7">
      <c r="A1085" s="260">
        <v>1083</v>
      </c>
      <c r="B1085" s="261">
        <v>9787530869086</v>
      </c>
      <c r="C1085" s="262" t="s">
        <v>1112</v>
      </c>
      <c r="D1085" s="260" t="s">
        <v>48</v>
      </c>
      <c r="E1085" s="263">
        <v>3</v>
      </c>
      <c r="F1085" s="254" t="s">
        <v>10</v>
      </c>
      <c r="G1085" s="255"/>
    </row>
    <row r="1086" s="246" customFormat="1" customHeight="1" spans="1:7">
      <c r="A1086" s="260">
        <v>1084</v>
      </c>
      <c r="B1086" s="261">
        <v>9787530869000</v>
      </c>
      <c r="C1086" s="262" t="s">
        <v>1113</v>
      </c>
      <c r="D1086" s="260" t="s">
        <v>12</v>
      </c>
      <c r="E1086" s="263">
        <v>3</v>
      </c>
      <c r="F1086" s="254" t="s">
        <v>10</v>
      </c>
      <c r="G1086" s="255"/>
    </row>
    <row r="1087" s="246" customFormat="1" customHeight="1" spans="1:7">
      <c r="A1087" s="260">
        <v>1085</v>
      </c>
      <c r="B1087" s="261">
        <v>9787530868577</v>
      </c>
      <c r="C1087" s="262" t="s">
        <v>1114</v>
      </c>
      <c r="D1087" s="260" t="s">
        <v>12</v>
      </c>
      <c r="E1087" s="263">
        <v>3</v>
      </c>
      <c r="F1087" s="254" t="s">
        <v>10</v>
      </c>
      <c r="G1087" s="255"/>
    </row>
    <row r="1088" s="246" customFormat="1" customHeight="1" spans="1:7">
      <c r="A1088" s="260">
        <v>1086</v>
      </c>
      <c r="B1088" s="261">
        <v>9787530868560</v>
      </c>
      <c r="C1088" s="262" t="s">
        <v>1115</v>
      </c>
      <c r="D1088" s="260" t="s">
        <v>14</v>
      </c>
      <c r="E1088" s="263">
        <v>3</v>
      </c>
      <c r="F1088" s="254" t="s">
        <v>10</v>
      </c>
      <c r="G1088" s="255"/>
    </row>
    <row r="1089" s="246" customFormat="1" customHeight="1" spans="1:7">
      <c r="A1089" s="260">
        <v>1087</v>
      </c>
      <c r="B1089" s="261">
        <v>9787530868546</v>
      </c>
      <c r="C1089" s="262" t="s">
        <v>1116</v>
      </c>
      <c r="D1089" s="260" t="s">
        <v>73</v>
      </c>
      <c r="E1089" s="263">
        <v>3</v>
      </c>
      <c r="F1089" s="254" t="s">
        <v>10</v>
      </c>
      <c r="G1089" s="255"/>
    </row>
    <row r="1090" s="246" customFormat="1" customHeight="1" spans="1:7">
      <c r="A1090" s="260">
        <v>1088</v>
      </c>
      <c r="B1090" s="261">
        <v>9787530868539</v>
      </c>
      <c r="C1090" s="262" t="s">
        <v>1117</v>
      </c>
      <c r="D1090" s="260" t="s">
        <v>12</v>
      </c>
      <c r="E1090" s="263">
        <v>3</v>
      </c>
      <c r="F1090" s="254" t="s">
        <v>10</v>
      </c>
      <c r="G1090" s="255"/>
    </row>
    <row r="1091" s="246" customFormat="1" customHeight="1" spans="1:7">
      <c r="A1091" s="260">
        <v>1089</v>
      </c>
      <c r="B1091" s="261">
        <v>9787530868690</v>
      </c>
      <c r="C1091" s="262" t="s">
        <v>1118</v>
      </c>
      <c r="D1091" s="260" t="s">
        <v>9</v>
      </c>
      <c r="E1091" s="263">
        <v>3</v>
      </c>
      <c r="F1091" s="254" t="s">
        <v>10</v>
      </c>
      <c r="G1091" s="255"/>
    </row>
    <row r="1092" s="246" customFormat="1" customHeight="1" spans="1:7">
      <c r="A1092" s="260">
        <v>1090</v>
      </c>
      <c r="B1092" s="261">
        <v>9787530868775</v>
      </c>
      <c r="C1092" s="262" t="s">
        <v>1119</v>
      </c>
      <c r="D1092" s="260" t="s">
        <v>9</v>
      </c>
      <c r="E1092" s="263">
        <v>3</v>
      </c>
      <c r="F1092" s="254" t="s">
        <v>10</v>
      </c>
      <c r="G1092" s="255"/>
    </row>
    <row r="1093" s="246" customFormat="1" customHeight="1" spans="1:7">
      <c r="A1093" s="260">
        <v>1091</v>
      </c>
      <c r="B1093" s="261">
        <v>9787530868720</v>
      </c>
      <c r="C1093" s="262" t="s">
        <v>1120</v>
      </c>
      <c r="D1093" s="260" t="s">
        <v>9</v>
      </c>
      <c r="E1093" s="263">
        <v>3</v>
      </c>
      <c r="F1093" s="254" t="s">
        <v>10</v>
      </c>
      <c r="G1093" s="255"/>
    </row>
    <row r="1094" s="246" customFormat="1" customHeight="1" spans="1:7">
      <c r="A1094" s="260">
        <v>1092</v>
      </c>
      <c r="B1094" s="261">
        <v>9787530868713</v>
      </c>
      <c r="C1094" s="262" t="s">
        <v>1121</v>
      </c>
      <c r="D1094" s="260" t="s">
        <v>9</v>
      </c>
      <c r="E1094" s="263">
        <v>3</v>
      </c>
      <c r="F1094" s="254" t="s">
        <v>10</v>
      </c>
      <c r="G1094" s="255"/>
    </row>
    <row r="1095" s="246" customFormat="1" customHeight="1" spans="1:7">
      <c r="A1095" s="260">
        <v>1093</v>
      </c>
      <c r="B1095" s="261">
        <v>9787530868683</v>
      </c>
      <c r="C1095" s="262" t="s">
        <v>1122</v>
      </c>
      <c r="D1095" s="260" t="s">
        <v>9</v>
      </c>
      <c r="E1095" s="263">
        <v>3</v>
      </c>
      <c r="F1095" s="254" t="s">
        <v>10</v>
      </c>
      <c r="G1095" s="255"/>
    </row>
    <row r="1096" s="246" customFormat="1" customHeight="1" spans="1:7">
      <c r="A1096" s="260">
        <v>1094</v>
      </c>
      <c r="B1096" s="261">
        <v>9787530868928</v>
      </c>
      <c r="C1096" s="262" t="s">
        <v>1123</v>
      </c>
      <c r="D1096" s="260" t="s">
        <v>14</v>
      </c>
      <c r="E1096" s="263">
        <v>3</v>
      </c>
      <c r="F1096" s="254" t="s">
        <v>10</v>
      </c>
      <c r="G1096" s="255"/>
    </row>
    <row r="1097" s="246" customFormat="1" customHeight="1" spans="1:7">
      <c r="A1097" s="260">
        <v>1095</v>
      </c>
      <c r="B1097" s="261">
        <v>9787530869192</v>
      </c>
      <c r="C1097" s="262" t="s">
        <v>1124</v>
      </c>
      <c r="D1097" s="260" t="s">
        <v>12</v>
      </c>
      <c r="E1097" s="263">
        <v>3</v>
      </c>
      <c r="F1097" s="254" t="s">
        <v>10</v>
      </c>
      <c r="G1097" s="255"/>
    </row>
    <row r="1098" s="246" customFormat="1" customHeight="1" spans="1:7">
      <c r="A1098" s="260">
        <v>1096</v>
      </c>
      <c r="B1098" s="261">
        <v>9787530869185</v>
      </c>
      <c r="C1098" s="262" t="s">
        <v>1125</v>
      </c>
      <c r="D1098" s="260" t="s">
        <v>855</v>
      </c>
      <c r="E1098" s="263">
        <v>3</v>
      </c>
      <c r="F1098" s="254" t="s">
        <v>10</v>
      </c>
      <c r="G1098" s="255"/>
    </row>
    <row r="1099" s="246" customFormat="1" customHeight="1" spans="1:7">
      <c r="A1099" s="260">
        <v>1097</v>
      </c>
      <c r="B1099" s="261">
        <v>9787530869178</v>
      </c>
      <c r="C1099" s="262" t="s">
        <v>1126</v>
      </c>
      <c r="D1099" s="260" t="s">
        <v>855</v>
      </c>
      <c r="E1099" s="263">
        <v>3</v>
      </c>
      <c r="F1099" s="254" t="s">
        <v>10</v>
      </c>
      <c r="G1099" s="255"/>
    </row>
    <row r="1100" s="246" customFormat="1" customHeight="1" spans="1:7">
      <c r="A1100" s="260">
        <v>1098</v>
      </c>
      <c r="B1100" s="261">
        <v>9787530869161</v>
      </c>
      <c r="C1100" s="262" t="s">
        <v>1127</v>
      </c>
      <c r="D1100" s="260" t="s">
        <v>12</v>
      </c>
      <c r="E1100" s="263">
        <v>3</v>
      </c>
      <c r="F1100" s="254" t="s">
        <v>10</v>
      </c>
      <c r="G1100" s="255"/>
    </row>
    <row r="1101" s="246" customFormat="1" customHeight="1" spans="1:7">
      <c r="A1101" s="260">
        <v>1099</v>
      </c>
      <c r="B1101" s="261">
        <v>9787530869376</v>
      </c>
      <c r="C1101" s="262" t="s">
        <v>1128</v>
      </c>
      <c r="D1101" s="260" t="s">
        <v>48</v>
      </c>
      <c r="E1101" s="263">
        <v>3</v>
      </c>
      <c r="F1101" s="254" t="s">
        <v>10</v>
      </c>
      <c r="G1101" s="255"/>
    </row>
    <row r="1102" s="246" customFormat="1" customHeight="1" spans="1:7">
      <c r="A1102" s="260">
        <v>1100</v>
      </c>
      <c r="B1102" s="261">
        <v>9787530869369</v>
      </c>
      <c r="C1102" s="262" t="s">
        <v>1129</v>
      </c>
      <c r="D1102" s="260" t="s">
        <v>48</v>
      </c>
      <c r="E1102" s="263">
        <v>3</v>
      </c>
      <c r="F1102" s="254" t="s">
        <v>10</v>
      </c>
      <c r="G1102" s="255"/>
    </row>
    <row r="1103" s="246" customFormat="1" customHeight="1" spans="1:7">
      <c r="A1103" s="260">
        <v>1101</v>
      </c>
      <c r="B1103" s="261">
        <v>9787530869154</v>
      </c>
      <c r="C1103" s="262" t="s">
        <v>1130</v>
      </c>
      <c r="D1103" s="260" t="s">
        <v>9</v>
      </c>
      <c r="E1103" s="263">
        <v>3</v>
      </c>
      <c r="F1103" s="254" t="s">
        <v>10</v>
      </c>
      <c r="G1103" s="255"/>
    </row>
    <row r="1104" s="246" customFormat="1" customHeight="1" spans="1:7">
      <c r="A1104" s="260">
        <v>1102</v>
      </c>
      <c r="B1104" s="261">
        <v>9787530869147</v>
      </c>
      <c r="C1104" s="262" t="s">
        <v>1131</v>
      </c>
      <c r="D1104" s="260" t="s">
        <v>9</v>
      </c>
      <c r="E1104" s="263">
        <v>3</v>
      </c>
      <c r="F1104" s="254" t="s">
        <v>10</v>
      </c>
      <c r="G1104" s="255"/>
    </row>
    <row r="1105" s="246" customFormat="1" customHeight="1" spans="1:7">
      <c r="A1105" s="260">
        <v>1103</v>
      </c>
      <c r="B1105" s="261">
        <v>9787206090417</v>
      </c>
      <c r="C1105" s="262" t="s">
        <v>1132</v>
      </c>
      <c r="D1105" s="260" t="s">
        <v>54</v>
      </c>
      <c r="E1105" s="263">
        <v>3</v>
      </c>
      <c r="F1105" s="254" t="s">
        <v>10</v>
      </c>
      <c r="G1105" s="255"/>
    </row>
    <row r="1106" s="246" customFormat="1" customHeight="1" spans="1:7">
      <c r="A1106" s="260">
        <v>1104</v>
      </c>
      <c r="B1106" s="261">
        <v>9787206090387</v>
      </c>
      <c r="C1106" s="262" t="s">
        <v>1133</v>
      </c>
      <c r="D1106" s="260" t="s">
        <v>21</v>
      </c>
      <c r="E1106" s="263">
        <v>3</v>
      </c>
      <c r="F1106" s="254" t="s">
        <v>10</v>
      </c>
      <c r="G1106" s="255"/>
    </row>
    <row r="1107" s="246" customFormat="1" customHeight="1" spans="1:7">
      <c r="A1107" s="260">
        <v>1105</v>
      </c>
      <c r="B1107" s="261">
        <v>9787565606199</v>
      </c>
      <c r="C1107" s="262" t="s">
        <v>1134</v>
      </c>
      <c r="D1107" s="260" t="s">
        <v>73</v>
      </c>
      <c r="E1107" s="263">
        <v>3</v>
      </c>
      <c r="F1107" s="254" t="s">
        <v>10</v>
      </c>
      <c r="G1107" s="255"/>
    </row>
    <row r="1108" s="246" customFormat="1" customHeight="1" spans="1:7">
      <c r="A1108" s="260">
        <v>1106</v>
      </c>
      <c r="B1108" s="261">
        <v>9787565605857</v>
      </c>
      <c r="C1108" s="262" t="s">
        <v>1135</v>
      </c>
      <c r="D1108" s="260" t="s">
        <v>9</v>
      </c>
      <c r="E1108" s="263">
        <v>3</v>
      </c>
      <c r="F1108" s="254" t="s">
        <v>10</v>
      </c>
      <c r="G1108" s="255"/>
    </row>
    <row r="1109" s="246" customFormat="1" customHeight="1" spans="1:7">
      <c r="A1109" s="260">
        <v>1107</v>
      </c>
      <c r="B1109" s="261">
        <v>9787565606267</v>
      </c>
      <c r="C1109" s="262" t="s">
        <v>1136</v>
      </c>
      <c r="D1109" s="260" t="s">
        <v>61</v>
      </c>
      <c r="E1109" s="263">
        <v>3</v>
      </c>
      <c r="F1109" s="254" t="s">
        <v>10</v>
      </c>
      <c r="G1109" s="255"/>
    </row>
    <row r="1110" s="246" customFormat="1" customHeight="1" spans="1:7">
      <c r="A1110" s="260">
        <v>1108</v>
      </c>
      <c r="B1110" s="261">
        <v>9787537558631</v>
      </c>
      <c r="C1110" s="262" t="s">
        <v>1137</v>
      </c>
      <c r="D1110" s="260" t="s">
        <v>48</v>
      </c>
      <c r="E1110" s="263">
        <v>3</v>
      </c>
      <c r="F1110" s="254" t="s">
        <v>10</v>
      </c>
      <c r="G1110" s="255"/>
    </row>
    <row r="1111" s="246" customFormat="1" customHeight="1" spans="1:7">
      <c r="A1111" s="260">
        <v>1109</v>
      </c>
      <c r="B1111" s="261">
        <v>9787537558051</v>
      </c>
      <c r="C1111" s="262" t="s">
        <v>1138</v>
      </c>
      <c r="D1111" s="260" t="s">
        <v>35</v>
      </c>
      <c r="E1111" s="263">
        <v>3</v>
      </c>
      <c r="F1111" s="254" t="s">
        <v>10</v>
      </c>
      <c r="G1111" s="255"/>
    </row>
    <row r="1112" s="246" customFormat="1" customHeight="1" spans="1:7">
      <c r="A1112" s="260">
        <v>1110</v>
      </c>
      <c r="B1112" s="261">
        <v>9787537557962</v>
      </c>
      <c r="C1112" s="262" t="s">
        <v>1139</v>
      </c>
      <c r="D1112" s="260" t="s">
        <v>14</v>
      </c>
      <c r="E1112" s="263">
        <v>3</v>
      </c>
      <c r="F1112" s="254" t="s">
        <v>10</v>
      </c>
      <c r="G1112" s="255"/>
    </row>
    <row r="1113" s="246" customFormat="1" customHeight="1" spans="1:7">
      <c r="A1113" s="260">
        <v>1111</v>
      </c>
      <c r="B1113" s="261">
        <v>9787537558884</v>
      </c>
      <c r="C1113" s="262" t="s">
        <v>1140</v>
      </c>
      <c r="D1113" s="260" t="s">
        <v>12</v>
      </c>
      <c r="E1113" s="263">
        <v>3</v>
      </c>
      <c r="F1113" s="254" t="s">
        <v>10</v>
      </c>
      <c r="G1113" s="255"/>
    </row>
    <row r="1114" s="246" customFormat="1" customHeight="1" spans="1:7">
      <c r="A1114" s="260">
        <v>1112</v>
      </c>
      <c r="B1114" s="261">
        <v>9787565816451</v>
      </c>
      <c r="C1114" s="262" t="s">
        <v>1141</v>
      </c>
      <c r="D1114" s="260" t="s">
        <v>14</v>
      </c>
      <c r="E1114" s="263">
        <v>3</v>
      </c>
      <c r="F1114" s="254" t="s">
        <v>10</v>
      </c>
      <c r="G1114" s="255"/>
    </row>
    <row r="1115" s="246" customFormat="1" customHeight="1" spans="1:7">
      <c r="A1115" s="260">
        <v>1113</v>
      </c>
      <c r="B1115" s="261">
        <v>9787565816550</v>
      </c>
      <c r="C1115" s="262" t="s">
        <v>1142</v>
      </c>
      <c r="D1115" s="260" t="s">
        <v>23</v>
      </c>
      <c r="E1115" s="263">
        <v>3</v>
      </c>
      <c r="F1115" s="254" t="s">
        <v>10</v>
      </c>
      <c r="G1115" s="255"/>
    </row>
    <row r="1116" s="246" customFormat="1" customHeight="1" spans="1:7">
      <c r="A1116" s="260">
        <v>1114</v>
      </c>
      <c r="B1116" s="261">
        <v>9787565816734</v>
      </c>
      <c r="C1116" s="262" t="s">
        <v>1143</v>
      </c>
      <c r="D1116" s="260" t="s">
        <v>48</v>
      </c>
      <c r="E1116" s="263">
        <v>3</v>
      </c>
      <c r="F1116" s="254" t="s">
        <v>10</v>
      </c>
      <c r="G1116" s="255"/>
    </row>
    <row r="1117" s="246" customFormat="1" customHeight="1" spans="1:7">
      <c r="A1117" s="260">
        <v>1115</v>
      </c>
      <c r="B1117" s="261">
        <v>9787565816338</v>
      </c>
      <c r="C1117" s="262" t="s">
        <v>1144</v>
      </c>
      <c r="D1117" s="260" t="s">
        <v>12</v>
      </c>
      <c r="E1117" s="263">
        <v>3</v>
      </c>
      <c r="F1117" s="254" t="s">
        <v>10</v>
      </c>
      <c r="G1117" s="255"/>
    </row>
    <row r="1118" s="246" customFormat="1" customHeight="1" spans="1:7">
      <c r="A1118" s="260">
        <v>1116</v>
      </c>
      <c r="B1118" s="261">
        <v>9787565816628</v>
      </c>
      <c r="C1118" s="262" t="s">
        <v>1145</v>
      </c>
      <c r="D1118" s="260" t="s">
        <v>12</v>
      </c>
      <c r="E1118" s="263">
        <v>3</v>
      </c>
      <c r="F1118" s="254" t="s">
        <v>10</v>
      </c>
      <c r="G1118" s="255"/>
    </row>
    <row r="1119" s="246" customFormat="1" customHeight="1" spans="1:7">
      <c r="A1119" s="260">
        <v>1117</v>
      </c>
      <c r="B1119" s="261">
        <v>9787565816536</v>
      </c>
      <c r="C1119" s="262" t="s">
        <v>1146</v>
      </c>
      <c r="D1119" s="260" t="s">
        <v>14</v>
      </c>
      <c r="E1119" s="263">
        <v>3</v>
      </c>
      <c r="F1119" s="254" t="s">
        <v>10</v>
      </c>
      <c r="G1119" s="255"/>
    </row>
    <row r="1120" s="246" customFormat="1" customHeight="1" spans="1:7">
      <c r="A1120" s="260">
        <v>1118</v>
      </c>
      <c r="B1120" s="261">
        <v>9787565816383</v>
      </c>
      <c r="C1120" s="262" t="s">
        <v>1147</v>
      </c>
      <c r="D1120" s="260" t="s">
        <v>14</v>
      </c>
      <c r="E1120" s="263">
        <v>3</v>
      </c>
      <c r="F1120" s="254" t="s">
        <v>10</v>
      </c>
      <c r="G1120" s="255"/>
    </row>
    <row r="1121" s="246" customFormat="1" customHeight="1" spans="1:7">
      <c r="A1121" s="260">
        <v>1119</v>
      </c>
      <c r="B1121" s="261">
        <v>9787565816772</v>
      </c>
      <c r="C1121" s="262" t="s">
        <v>1148</v>
      </c>
      <c r="D1121" s="260" t="s">
        <v>14</v>
      </c>
      <c r="E1121" s="263">
        <v>3</v>
      </c>
      <c r="F1121" s="254" t="s">
        <v>10</v>
      </c>
      <c r="G1121" s="255"/>
    </row>
    <row r="1122" s="246" customFormat="1" customHeight="1" spans="1:7">
      <c r="A1122" s="260">
        <v>1120</v>
      </c>
      <c r="B1122" s="261">
        <v>9787565816666</v>
      </c>
      <c r="C1122" s="262" t="s">
        <v>1149</v>
      </c>
      <c r="D1122" s="260" t="s">
        <v>14</v>
      </c>
      <c r="E1122" s="263">
        <v>3</v>
      </c>
      <c r="F1122" s="254" t="s">
        <v>10</v>
      </c>
      <c r="G1122" s="255"/>
    </row>
    <row r="1123" s="246" customFormat="1" customHeight="1" spans="1:7">
      <c r="A1123" s="260">
        <v>1121</v>
      </c>
      <c r="B1123" s="261">
        <v>9787565816420</v>
      </c>
      <c r="C1123" s="262" t="s">
        <v>1150</v>
      </c>
      <c r="D1123" s="260" t="s">
        <v>23</v>
      </c>
      <c r="E1123" s="263">
        <v>3</v>
      </c>
      <c r="F1123" s="254" t="s">
        <v>10</v>
      </c>
      <c r="G1123" s="255"/>
    </row>
    <row r="1124" s="246" customFormat="1" customHeight="1" spans="1:7">
      <c r="A1124" s="260">
        <v>1122</v>
      </c>
      <c r="B1124" s="261">
        <v>9787565816482</v>
      </c>
      <c r="C1124" s="262" t="s">
        <v>1151</v>
      </c>
      <c r="D1124" s="260" t="s">
        <v>48</v>
      </c>
      <c r="E1124" s="263">
        <v>3</v>
      </c>
      <c r="F1124" s="254" t="s">
        <v>10</v>
      </c>
      <c r="G1124" s="255"/>
    </row>
    <row r="1125" s="246" customFormat="1" customHeight="1" spans="1:7">
      <c r="A1125" s="260">
        <v>1123</v>
      </c>
      <c r="B1125" s="261">
        <v>9787565816567</v>
      </c>
      <c r="C1125" s="262" t="s">
        <v>1152</v>
      </c>
      <c r="D1125" s="260" t="s">
        <v>14</v>
      </c>
      <c r="E1125" s="263">
        <v>3</v>
      </c>
      <c r="F1125" s="254" t="s">
        <v>10</v>
      </c>
      <c r="G1125" s="255"/>
    </row>
    <row r="1126" s="246" customFormat="1" customHeight="1" spans="1:7">
      <c r="A1126" s="260">
        <v>1124</v>
      </c>
      <c r="B1126" s="261">
        <v>9787565816574</v>
      </c>
      <c r="C1126" s="262" t="s">
        <v>1153</v>
      </c>
      <c r="D1126" s="260" t="s">
        <v>14</v>
      </c>
      <c r="E1126" s="263">
        <v>3</v>
      </c>
      <c r="F1126" s="254" t="s">
        <v>10</v>
      </c>
      <c r="G1126" s="255"/>
    </row>
    <row r="1127" s="246" customFormat="1" customHeight="1" spans="1:7">
      <c r="A1127" s="260">
        <v>1125</v>
      </c>
      <c r="B1127" s="261">
        <v>9787565816468</v>
      </c>
      <c r="C1127" s="262" t="s">
        <v>1154</v>
      </c>
      <c r="D1127" s="260" t="s">
        <v>54</v>
      </c>
      <c r="E1127" s="263">
        <v>3</v>
      </c>
      <c r="F1127" s="254" t="s">
        <v>10</v>
      </c>
      <c r="G1127" s="255"/>
    </row>
    <row r="1128" s="246" customFormat="1" customHeight="1" spans="1:7">
      <c r="A1128" s="260">
        <v>1126</v>
      </c>
      <c r="B1128" s="261">
        <v>9787565816741</v>
      </c>
      <c r="C1128" s="262" t="s">
        <v>1155</v>
      </c>
      <c r="D1128" s="260" t="s">
        <v>12</v>
      </c>
      <c r="E1128" s="263">
        <v>3</v>
      </c>
      <c r="F1128" s="254" t="s">
        <v>10</v>
      </c>
      <c r="G1128" s="255"/>
    </row>
    <row r="1129" s="246" customFormat="1" customHeight="1" spans="1:7">
      <c r="A1129" s="260">
        <v>1127</v>
      </c>
      <c r="B1129" s="261">
        <v>9787565816345</v>
      </c>
      <c r="C1129" s="262" t="s">
        <v>1156</v>
      </c>
      <c r="D1129" s="260" t="s">
        <v>12</v>
      </c>
      <c r="E1129" s="263">
        <v>3</v>
      </c>
      <c r="F1129" s="254" t="s">
        <v>10</v>
      </c>
      <c r="G1129" s="255"/>
    </row>
    <row r="1130" s="246" customFormat="1" customHeight="1" spans="1:7">
      <c r="A1130" s="260">
        <v>1128</v>
      </c>
      <c r="B1130" s="261">
        <v>9787565816581</v>
      </c>
      <c r="C1130" s="262" t="s">
        <v>1157</v>
      </c>
      <c r="D1130" s="260" t="s">
        <v>48</v>
      </c>
      <c r="E1130" s="263">
        <v>3</v>
      </c>
      <c r="F1130" s="254" t="s">
        <v>10</v>
      </c>
      <c r="G1130" s="255"/>
    </row>
    <row r="1131" s="246" customFormat="1" customHeight="1" spans="1:7">
      <c r="A1131" s="260">
        <v>1129</v>
      </c>
      <c r="B1131" s="261">
        <v>9787565816437</v>
      </c>
      <c r="C1131" s="262" t="s">
        <v>1158</v>
      </c>
      <c r="D1131" s="260" t="s">
        <v>14</v>
      </c>
      <c r="E1131" s="263">
        <v>3</v>
      </c>
      <c r="F1131" s="254" t="s">
        <v>10</v>
      </c>
      <c r="G1131" s="255"/>
    </row>
    <row r="1132" s="246" customFormat="1" customHeight="1" spans="1:7">
      <c r="A1132" s="260">
        <v>1130</v>
      </c>
      <c r="B1132" s="261">
        <v>9787565816390</v>
      </c>
      <c r="C1132" s="262" t="s">
        <v>1159</v>
      </c>
      <c r="D1132" s="260" t="s">
        <v>12</v>
      </c>
      <c r="E1132" s="263">
        <v>3</v>
      </c>
      <c r="F1132" s="254" t="s">
        <v>10</v>
      </c>
      <c r="G1132" s="255"/>
    </row>
    <row r="1133" s="246" customFormat="1" customHeight="1" spans="1:7">
      <c r="A1133" s="260">
        <v>1131</v>
      </c>
      <c r="B1133" s="261">
        <v>9787565816680</v>
      </c>
      <c r="C1133" s="262" t="s">
        <v>1160</v>
      </c>
      <c r="D1133" s="260" t="s">
        <v>12</v>
      </c>
      <c r="E1133" s="263">
        <v>3</v>
      </c>
      <c r="F1133" s="254" t="s">
        <v>10</v>
      </c>
      <c r="G1133" s="255"/>
    </row>
    <row r="1134" s="246" customFormat="1" customHeight="1" spans="1:7">
      <c r="A1134" s="260">
        <v>1132</v>
      </c>
      <c r="B1134" s="261">
        <v>9787565816697</v>
      </c>
      <c r="C1134" s="262" t="s">
        <v>1161</v>
      </c>
      <c r="D1134" s="260" t="s">
        <v>14</v>
      </c>
      <c r="E1134" s="263">
        <v>3</v>
      </c>
      <c r="F1134" s="254" t="s">
        <v>10</v>
      </c>
      <c r="G1134" s="255"/>
    </row>
    <row r="1135" s="246" customFormat="1" customHeight="1" spans="1:7">
      <c r="A1135" s="260">
        <v>1133</v>
      </c>
      <c r="B1135" s="261">
        <v>9787565816406</v>
      </c>
      <c r="C1135" s="262" t="s">
        <v>1162</v>
      </c>
      <c r="D1135" s="260" t="s">
        <v>37</v>
      </c>
      <c r="E1135" s="263">
        <v>3</v>
      </c>
      <c r="F1135" s="254" t="s">
        <v>10</v>
      </c>
      <c r="G1135" s="255"/>
    </row>
    <row r="1136" s="246" customFormat="1" customHeight="1" spans="1:7">
      <c r="A1136" s="260">
        <v>1134</v>
      </c>
      <c r="B1136" s="261">
        <v>9787565816369</v>
      </c>
      <c r="C1136" s="262" t="s">
        <v>1163</v>
      </c>
      <c r="D1136" s="260" t="s">
        <v>14</v>
      </c>
      <c r="E1136" s="263">
        <v>3</v>
      </c>
      <c r="F1136" s="254" t="s">
        <v>10</v>
      </c>
      <c r="G1136" s="255"/>
    </row>
    <row r="1137" s="246" customFormat="1" customHeight="1" spans="1:7">
      <c r="A1137" s="260">
        <v>1135</v>
      </c>
      <c r="B1137" s="261">
        <v>9787565816673</v>
      </c>
      <c r="C1137" s="262" t="s">
        <v>1164</v>
      </c>
      <c r="D1137" s="260" t="s">
        <v>12</v>
      </c>
      <c r="E1137" s="263">
        <v>3</v>
      </c>
      <c r="F1137" s="254" t="s">
        <v>10</v>
      </c>
      <c r="G1137" s="255"/>
    </row>
    <row r="1138" s="246" customFormat="1" customHeight="1" spans="1:7">
      <c r="A1138" s="260">
        <v>1136</v>
      </c>
      <c r="B1138" s="261">
        <v>9787565816796</v>
      </c>
      <c r="C1138" s="262" t="s">
        <v>1165</v>
      </c>
      <c r="D1138" s="260" t="s">
        <v>54</v>
      </c>
      <c r="E1138" s="263">
        <v>3</v>
      </c>
      <c r="F1138" s="254" t="s">
        <v>10</v>
      </c>
      <c r="G1138" s="255"/>
    </row>
    <row r="1139" s="246" customFormat="1" customHeight="1" spans="1:7">
      <c r="A1139" s="260">
        <v>1137</v>
      </c>
      <c r="B1139" s="261">
        <v>9787565816475</v>
      </c>
      <c r="C1139" s="262" t="s">
        <v>1166</v>
      </c>
      <c r="D1139" s="260" t="s">
        <v>54</v>
      </c>
      <c r="E1139" s="263">
        <v>3</v>
      </c>
      <c r="F1139" s="254" t="s">
        <v>10</v>
      </c>
      <c r="G1139" s="255"/>
    </row>
    <row r="1140" s="246" customFormat="1" customHeight="1" spans="1:7">
      <c r="A1140" s="260">
        <v>1138</v>
      </c>
      <c r="B1140" s="261">
        <v>9787565816512</v>
      </c>
      <c r="C1140" s="262" t="s">
        <v>1167</v>
      </c>
      <c r="D1140" s="260" t="s">
        <v>48</v>
      </c>
      <c r="E1140" s="263">
        <v>3</v>
      </c>
      <c r="F1140" s="254" t="s">
        <v>10</v>
      </c>
      <c r="G1140" s="255"/>
    </row>
    <row r="1141" s="246" customFormat="1" customHeight="1" spans="1:7">
      <c r="A1141" s="260">
        <v>1139</v>
      </c>
      <c r="B1141" s="261">
        <v>9787565816499</v>
      </c>
      <c r="C1141" s="262" t="s">
        <v>1168</v>
      </c>
      <c r="D1141" s="260" t="s">
        <v>48</v>
      </c>
      <c r="E1141" s="263">
        <v>3</v>
      </c>
      <c r="F1141" s="254" t="s">
        <v>10</v>
      </c>
      <c r="G1141" s="255"/>
    </row>
    <row r="1142" s="246" customFormat="1" customHeight="1" spans="1:7">
      <c r="A1142" s="260">
        <v>1140</v>
      </c>
      <c r="B1142" s="261">
        <v>9787565816598</v>
      </c>
      <c r="C1142" s="262" t="s">
        <v>1169</v>
      </c>
      <c r="D1142" s="260" t="s">
        <v>48</v>
      </c>
      <c r="E1142" s="263">
        <v>3</v>
      </c>
      <c r="F1142" s="254" t="s">
        <v>10</v>
      </c>
      <c r="G1142" s="255"/>
    </row>
    <row r="1143" s="246" customFormat="1" customHeight="1" spans="1:7">
      <c r="A1143" s="260">
        <v>1141</v>
      </c>
      <c r="B1143" s="261">
        <v>9787565816505</v>
      </c>
      <c r="C1143" s="262" t="s">
        <v>1170</v>
      </c>
      <c r="D1143" s="260" t="s">
        <v>48</v>
      </c>
      <c r="E1143" s="263">
        <v>3</v>
      </c>
      <c r="F1143" s="254" t="s">
        <v>10</v>
      </c>
      <c r="G1143" s="255"/>
    </row>
    <row r="1144" s="246" customFormat="1" customHeight="1" spans="1:7">
      <c r="A1144" s="260">
        <v>1142</v>
      </c>
      <c r="B1144" s="261">
        <v>9787565816611</v>
      </c>
      <c r="C1144" s="262" t="s">
        <v>1171</v>
      </c>
      <c r="D1144" s="260" t="s">
        <v>12</v>
      </c>
      <c r="E1144" s="263">
        <v>3</v>
      </c>
      <c r="F1144" s="254" t="s">
        <v>10</v>
      </c>
      <c r="G1144" s="255"/>
    </row>
    <row r="1145" s="246" customFormat="1" customHeight="1" spans="1:7">
      <c r="A1145" s="260">
        <v>1143</v>
      </c>
      <c r="B1145" s="261">
        <v>9787565816314</v>
      </c>
      <c r="C1145" s="262" t="s">
        <v>1172</v>
      </c>
      <c r="D1145" s="260" t="s">
        <v>12</v>
      </c>
      <c r="E1145" s="263">
        <v>3</v>
      </c>
      <c r="F1145" s="254" t="s">
        <v>10</v>
      </c>
      <c r="G1145" s="255"/>
    </row>
    <row r="1146" s="246" customFormat="1" customHeight="1" spans="1:7">
      <c r="A1146" s="260">
        <v>1144</v>
      </c>
      <c r="B1146" s="261">
        <v>9787565816413</v>
      </c>
      <c r="C1146" s="262" t="s">
        <v>1173</v>
      </c>
      <c r="D1146" s="260" t="s">
        <v>14</v>
      </c>
      <c r="E1146" s="263">
        <v>3</v>
      </c>
      <c r="F1146" s="254" t="s">
        <v>10</v>
      </c>
      <c r="G1146" s="255"/>
    </row>
    <row r="1147" s="246" customFormat="1" customHeight="1" spans="1:7">
      <c r="A1147" s="260">
        <v>1145</v>
      </c>
      <c r="B1147" s="261">
        <v>9787565816444</v>
      </c>
      <c r="C1147" s="262" t="s">
        <v>1174</v>
      </c>
      <c r="D1147" s="260" t="s">
        <v>14</v>
      </c>
      <c r="E1147" s="263">
        <v>3</v>
      </c>
      <c r="F1147" s="254" t="s">
        <v>10</v>
      </c>
      <c r="G1147" s="255"/>
    </row>
    <row r="1148" s="246" customFormat="1" customHeight="1" spans="1:7">
      <c r="A1148" s="260">
        <v>1146</v>
      </c>
      <c r="B1148" s="261">
        <v>9787565816543</v>
      </c>
      <c r="C1148" s="262" t="s">
        <v>1175</v>
      </c>
      <c r="D1148" s="260" t="s">
        <v>14</v>
      </c>
      <c r="E1148" s="263">
        <v>3</v>
      </c>
      <c r="F1148" s="254" t="s">
        <v>10</v>
      </c>
      <c r="G1148" s="255"/>
    </row>
    <row r="1149" s="246" customFormat="1" customHeight="1" spans="1:7">
      <c r="A1149" s="260">
        <v>1147</v>
      </c>
      <c r="B1149" s="261">
        <v>9787565817021</v>
      </c>
      <c r="C1149" s="262" t="s">
        <v>1176</v>
      </c>
      <c r="D1149" s="260" t="s">
        <v>54</v>
      </c>
      <c r="E1149" s="263">
        <v>3</v>
      </c>
      <c r="F1149" s="254" t="s">
        <v>10</v>
      </c>
      <c r="G1149" s="255"/>
    </row>
    <row r="1150" s="246" customFormat="1" customHeight="1" spans="1:7">
      <c r="A1150" s="260">
        <v>1148</v>
      </c>
      <c r="B1150" s="261">
        <v>9787565817014</v>
      </c>
      <c r="C1150" s="262" t="s">
        <v>1177</v>
      </c>
      <c r="D1150" s="260" t="s">
        <v>54</v>
      </c>
      <c r="E1150" s="263">
        <v>3</v>
      </c>
      <c r="F1150" s="254" t="s">
        <v>10</v>
      </c>
      <c r="G1150" s="255"/>
    </row>
    <row r="1151" s="246" customFormat="1" customHeight="1" spans="1:7">
      <c r="A1151" s="260">
        <v>1149</v>
      </c>
      <c r="B1151" s="261">
        <v>9787565816604</v>
      </c>
      <c r="C1151" s="262" t="s">
        <v>1178</v>
      </c>
      <c r="D1151" s="260" t="s">
        <v>12</v>
      </c>
      <c r="E1151" s="263">
        <v>3</v>
      </c>
      <c r="F1151" s="254" t="s">
        <v>10</v>
      </c>
      <c r="G1151" s="255"/>
    </row>
    <row r="1152" s="246" customFormat="1" customHeight="1" spans="1:7">
      <c r="A1152" s="260">
        <v>1150</v>
      </c>
      <c r="B1152" s="261">
        <v>9787565816659</v>
      </c>
      <c r="C1152" s="262" t="s">
        <v>1179</v>
      </c>
      <c r="D1152" s="260" t="s">
        <v>14</v>
      </c>
      <c r="E1152" s="263">
        <v>3</v>
      </c>
      <c r="F1152" s="254" t="s">
        <v>10</v>
      </c>
      <c r="G1152" s="255"/>
    </row>
    <row r="1153" s="246" customFormat="1" customHeight="1" spans="1:7">
      <c r="A1153" s="260">
        <v>1151</v>
      </c>
      <c r="B1153" s="261">
        <v>9787565816376</v>
      </c>
      <c r="C1153" s="262" t="s">
        <v>1180</v>
      </c>
      <c r="D1153" s="260" t="s">
        <v>14</v>
      </c>
      <c r="E1153" s="263">
        <v>3</v>
      </c>
      <c r="F1153" s="254" t="s">
        <v>10</v>
      </c>
      <c r="G1153" s="255"/>
    </row>
    <row r="1154" s="246" customFormat="1" customHeight="1" spans="1:7">
      <c r="A1154" s="260">
        <v>1152</v>
      </c>
      <c r="B1154" s="261">
        <v>9787565816765</v>
      </c>
      <c r="C1154" s="262" t="s">
        <v>1181</v>
      </c>
      <c r="D1154" s="260" t="s">
        <v>14</v>
      </c>
      <c r="E1154" s="263">
        <v>3</v>
      </c>
      <c r="F1154" s="254" t="s">
        <v>10</v>
      </c>
      <c r="G1154" s="255"/>
    </row>
    <row r="1155" s="246" customFormat="1" customHeight="1" spans="1:7">
      <c r="A1155" s="260">
        <v>1153</v>
      </c>
      <c r="B1155" s="261">
        <v>9787565816529</v>
      </c>
      <c r="C1155" s="262" t="s">
        <v>1182</v>
      </c>
      <c r="D1155" s="260" t="s">
        <v>14</v>
      </c>
      <c r="E1155" s="263">
        <v>3</v>
      </c>
      <c r="F1155" s="254" t="s">
        <v>10</v>
      </c>
      <c r="G1155" s="255"/>
    </row>
    <row r="1156" s="246" customFormat="1" customHeight="1" spans="1:7">
      <c r="A1156" s="260">
        <v>1154</v>
      </c>
      <c r="B1156" s="261">
        <v>9787565816352</v>
      </c>
      <c r="C1156" s="262" t="s">
        <v>1183</v>
      </c>
      <c r="D1156" s="260" t="s">
        <v>855</v>
      </c>
      <c r="E1156" s="263">
        <v>3</v>
      </c>
      <c r="F1156" s="254" t="s">
        <v>10</v>
      </c>
      <c r="G1156" s="255"/>
    </row>
    <row r="1157" s="246" customFormat="1" customHeight="1" spans="1:7">
      <c r="A1157" s="260">
        <v>1155</v>
      </c>
      <c r="B1157" s="261">
        <v>9787565816758</v>
      </c>
      <c r="C1157" s="262" t="s">
        <v>1184</v>
      </c>
      <c r="D1157" s="260" t="s">
        <v>768</v>
      </c>
      <c r="E1157" s="263">
        <v>3</v>
      </c>
      <c r="F1157" s="254" t="s">
        <v>10</v>
      </c>
      <c r="G1157" s="255"/>
    </row>
    <row r="1158" s="246" customFormat="1" customHeight="1" spans="1:7">
      <c r="A1158" s="260">
        <v>1156</v>
      </c>
      <c r="B1158" s="261">
        <v>9787565816642</v>
      </c>
      <c r="C1158" s="262" t="s">
        <v>1185</v>
      </c>
      <c r="D1158" s="260" t="s">
        <v>855</v>
      </c>
      <c r="E1158" s="263">
        <v>3</v>
      </c>
      <c r="F1158" s="254" t="s">
        <v>10</v>
      </c>
      <c r="G1158" s="255"/>
    </row>
    <row r="1159" s="246" customFormat="1" customHeight="1" spans="1:7">
      <c r="A1159" s="260">
        <v>1157</v>
      </c>
      <c r="B1159" s="261">
        <v>9787510010774</v>
      </c>
      <c r="C1159" s="262" t="s">
        <v>1186</v>
      </c>
      <c r="D1159" s="260" t="s">
        <v>9</v>
      </c>
      <c r="E1159" s="263">
        <v>3</v>
      </c>
      <c r="F1159" s="254" t="s">
        <v>10</v>
      </c>
      <c r="G1159" s="255"/>
    </row>
    <row r="1160" s="246" customFormat="1" customHeight="1" spans="1:7">
      <c r="A1160" s="260">
        <v>1158</v>
      </c>
      <c r="B1160" s="261">
        <v>9787510020285</v>
      </c>
      <c r="C1160" s="262" t="s">
        <v>1187</v>
      </c>
      <c r="D1160" s="260" t="s">
        <v>239</v>
      </c>
      <c r="E1160" s="263">
        <v>3</v>
      </c>
      <c r="F1160" s="254" t="s">
        <v>10</v>
      </c>
      <c r="G1160" s="255"/>
    </row>
    <row r="1161" s="246" customFormat="1" customHeight="1" spans="1:7">
      <c r="A1161" s="260">
        <v>1159</v>
      </c>
      <c r="B1161" s="261">
        <v>9787801958822</v>
      </c>
      <c r="C1161" s="262" t="s">
        <v>1188</v>
      </c>
      <c r="D1161" s="260" t="s">
        <v>239</v>
      </c>
      <c r="E1161" s="263">
        <v>3</v>
      </c>
      <c r="F1161" s="254" t="s">
        <v>10</v>
      </c>
      <c r="G1161" s="255"/>
    </row>
    <row r="1162" s="246" customFormat="1" customHeight="1" spans="1:7">
      <c r="A1162" s="260">
        <v>1160</v>
      </c>
      <c r="B1162" s="261">
        <v>9787801958877</v>
      </c>
      <c r="C1162" s="262" t="s">
        <v>1189</v>
      </c>
      <c r="D1162" s="260" t="s">
        <v>73</v>
      </c>
      <c r="E1162" s="263">
        <v>3</v>
      </c>
      <c r="F1162" s="254" t="s">
        <v>10</v>
      </c>
      <c r="G1162" s="255"/>
    </row>
    <row r="1163" s="246" customFormat="1" customHeight="1" spans="1:7">
      <c r="A1163" s="260">
        <v>1161</v>
      </c>
      <c r="B1163" s="261">
        <v>9787801958839</v>
      </c>
      <c r="C1163" s="262" t="s">
        <v>1190</v>
      </c>
      <c r="D1163" s="260" t="s">
        <v>21</v>
      </c>
      <c r="E1163" s="263">
        <v>3</v>
      </c>
      <c r="F1163" s="254" t="s">
        <v>10</v>
      </c>
      <c r="G1163" s="255"/>
    </row>
    <row r="1164" s="246" customFormat="1" customHeight="1" spans="1:7">
      <c r="A1164" s="260">
        <v>1162</v>
      </c>
      <c r="B1164" s="261">
        <v>9787801958853</v>
      </c>
      <c r="C1164" s="262" t="s">
        <v>1191</v>
      </c>
      <c r="D1164" s="260" t="s">
        <v>239</v>
      </c>
      <c r="E1164" s="263">
        <v>3</v>
      </c>
      <c r="F1164" s="254" t="s">
        <v>10</v>
      </c>
      <c r="G1164" s="255"/>
    </row>
    <row r="1165" s="246" customFormat="1" customHeight="1" spans="1:7">
      <c r="A1165" s="260">
        <v>1163</v>
      </c>
      <c r="B1165" s="261">
        <v>9787801958846</v>
      </c>
      <c r="C1165" s="262" t="s">
        <v>1192</v>
      </c>
      <c r="D1165" s="260" t="s">
        <v>73</v>
      </c>
      <c r="E1165" s="263">
        <v>3</v>
      </c>
      <c r="F1165" s="254" t="s">
        <v>10</v>
      </c>
      <c r="G1165" s="255"/>
    </row>
    <row r="1166" s="246" customFormat="1" customHeight="1" spans="1:7">
      <c r="A1166" s="260">
        <v>1164</v>
      </c>
      <c r="B1166" s="261">
        <v>9787801958860</v>
      </c>
      <c r="C1166" s="262" t="s">
        <v>1193</v>
      </c>
      <c r="D1166" s="260" t="s">
        <v>73</v>
      </c>
      <c r="E1166" s="263">
        <v>3</v>
      </c>
      <c r="F1166" s="254" t="s">
        <v>10</v>
      </c>
      <c r="G1166" s="255"/>
    </row>
    <row r="1167" s="246" customFormat="1" customHeight="1" spans="1:7">
      <c r="A1167" s="260">
        <v>1165</v>
      </c>
      <c r="B1167" s="261">
        <v>9787801958884</v>
      </c>
      <c r="C1167" s="262" t="s">
        <v>1194</v>
      </c>
      <c r="D1167" s="260" t="s">
        <v>73</v>
      </c>
      <c r="E1167" s="263">
        <v>3</v>
      </c>
      <c r="F1167" s="254" t="s">
        <v>10</v>
      </c>
      <c r="G1167" s="255"/>
    </row>
    <row r="1168" s="246" customFormat="1" customHeight="1" spans="1:7">
      <c r="A1168" s="260">
        <v>1166</v>
      </c>
      <c r="B1168" s="261">
        <v>9787510015892</v>
      </c>
      <c r="C1168" s="262" t="s">
        <v>1195</v>
      </c>
      <c r="D1168" s="260" t="s">
        <v>48</v>
      </c>
      <c r="E1168" s="263">
        <v>3</v>
      </c>
      <c r="F1168" s="254" t="s">
        <v>10</v>
      </c>
      <c r="G1168" s="255"/>
    </row>
    <row r="1169" s="246" customFormat="1" customHeight="1" spans="1:7">
      <c r="A1169" s="260">
        <v>1167</v>
      </c>
      <c r="B1169" s="261">
        <v>9787514318517</v>
      </c>
      <c r="C1169" s="262" t="s">
        <v>1196</v>
      </c>
      <c r="D1169" s="260" t="s">
        <v>21</v>
      </c>
      <c r="E1169" s="263">
        <v>3</v>
      </c>
      <c r="F1169" s="254" t="s">
        <v>10</v>
      </c>
      <c r="G1169" s="255"/>
    </row>
    <row r="1170" s="246" customFormat="1" customHeight="1" spans="1:7">
      <c r="A1170" s="260">
        <v>1168</v>
      </c>
      <c r="B1170" s="261">
        <v>9787806660782</v>
      </c>
      <c r="C1170" s="262" t="s">
        <v>1197</v>
      </c>
      <c r="D1170" s="260" t="s">
        <v>9</v>
      </c>
      <c r="E1170" s="263">
        <v>3</v>
      </c>
      <c r="F1170" s="254" t="s">
        <v>10</v>
      </c>
      <c r="G1170" s="255"/>
    </row>
    <row r="1171" s="246" customFormat="1" customHeight="1" spans="1:7">
      <c r="A1171" s="260">
        <v>1169</v>
      </c>
      <c r="B1171" s="261">
        <v>9787806197851</v>
      </c>
      <c r="C1171" s="262" t="s">
        <v>1198</v>
      </c>
      <c r="D1171" s="260" t="s">
        <v>35</v>
      </c>
      <c r="E1171" s="263">
        <v>3</v>
      </c>
      <c r="F1171" s="254" t="s">
        <v>10</v>
      </c>
      <c r="G1171" s="255"/>
    </row>
    <row r="1172" s="246" customFormat="1" customHeight="1" spans="1:7">
      <c r="A1172" s="260">
        <v>1170</v>
      </c>
      <c r="B1172" s="261">
        <v>9787806198155</v>
      </c>
      <c r="C1172" s="262" t="s">
        <v>1199</v>
      </c>
      <c r="D1172" s="260" t="s">
        <v>855</v>
      </c>
      <c r="E1172" s="263">
        <v>3</v>
      </c>
      <c r="F1172" s="254" t="s">
        <v>10</v>
      </c>
      <c r="G1172" s="255"/>
    </row>
    <row r="1173" s="246" customFormat="1" customHeight="1" spans="1:7">
      <c r="A1173" s="260">
        <v>1171</v>
      </c>
      <c r="B1173" s="261">
        <v>9787806195611</v>
      </c>
      <c r="C1173" s="262" t="s">
        <v>1200</v>
      </c>
      <c r="D1173" s="260" t="s">
        <v>768</v>
      </c>
      <c r="E1173" s="263">
        <v>3</v>
      </c>
      <c r="F1173" s="254" t="s">
        <v>10</v>
      </c>
      <c r="G1173" s="255"/>
    </row>
    <row r="1174" s="246" customFormat="1" customHeight="1" spans="1:7">
      <c r="A1174" s="260">
        <v>1172</v>
      </c>
      <c r="B1174" s="261">
        <v>9787806199831</v>
      </c>
      <c r="C1174" s="262" t="s">
        <v>1201</v>
      </c>
      <c r="D1174" s="260" t="s">
        <v>37</v>
      </c>
      <c r="E1174" s="263">
        <v>3</v>
      </c>
      <c r="F1174" s="254" t="s">
        <v>10</v>
      </c>
      <c r="G1174" s="255"/>
    </row>
    <row r="1175" s="246" customFormat="1" customHeight="1" spans="1:7">
      <c r="A1175" s="260">
        <v>1173</v>
      </c>
      <c r="B1175" s="261">
        <v>9787806193457</v>
      </c>
      <c r="C1175" s="262" t="s">
        <v>1202</v>
      </c>
      <c r="D1175" s="260" t="s">
        <v>9</v>
      </c>
      <c r="E1175" s="263">
        <v>3</v>
      </c>
      <c r="F1175" s="254" t="s">
        <v>10</v>
      </c>
      <c r="G1175" s="255"/>
    </row>
    <row r="1176" s="246" customFormat="1" customHeight="1" spans="1:7">
      <c r="A1176" s="260">
        <v>1174</v>
      </c>
      <c r="B1176" s="261">
        <v>9787806193464</v>
      </c>
      <c r="C1176" s="262" t="s">
        <v>1203</v>
      </c>
      <c r="D1176" s="260" t="s">
        <v>9</v>
      </c>
      <c r="E1176" s="263">
        <v>3</v>
      </c>
      <c r="F1176" s="254" t="s">
        <v>10</v>
      </c>
      <c r="G1176" s="255"/>
    </row>
    <row r="1177" s="246" customFormat="1" customHeight="1" spans="1:7">
      <c r="A1177" s="260">
        <v>1175</v>
      </c>
      <c r="B1177" s="261">
        <v>9787806196212</v>
      </c>
      <c r="C1177" s="262" t="s">
        <v>1204</v>
      </c>
      <c r="D1177" s="260" t="s">
        <v>855</v>
      </c>
      <c r="E1177" s="263">
        <v>3</v>
      </c>
      <c r="F1177" s="254" t="s">
        <v>10</v>
      </c>
      <c r="G1177" s="255"/>
    </row>
    <row r="1178" s="246" customFormat="1" customHeight="1" spans="1:7">
      <c r="A1178" s="260">
        <v>1176</v>
      </c>
      <c r="B1178" s="261">
        <v>9787806197301</v>
      </c>
      <c r="C1178" s="262" t="s">
        <v>1205</v>
      </c>
      <c r="D1178" s="260" t="s">
        <v>145</v>
      </c>
      <c r="E1178" s="263">
        <v>3</v>
      </c>
      <c r="F1178" s="254" t="s">
        <v>10</v>
      </c>
      <c r="G1178" s="255"/>
    </row>
    <row r="1179" s="246" customFormat="1" customHeight="1" spans="1:7">
      <c r="A1179" s="260">
        <v>1177</v>
      </c>
      <c r="B1179" s="261">
        <v>9787806661857</v>
      </c>
      <c r="C1179" s="262" t="s">
        <v>1206</v>
      </c>
      <c r="D1179" s="260" t="s">
        <v>9</v>
      </c>
      <c r="E1179" s="263">
        <v>3</v>
      </c>
      <c r="F1179" s="254" t="s">
        <v>10</v>
      </c>
      <c r="G1179" s="255"/>
    </row>
    <row r="1180" s="246" customFormat="1" customHeight="1" spans="1:7">
      <c r="A1180" s="260">
        <v>1178</v>
      </c>
      <c r="B1180" s="261">
        <v>9787806198087</v>
      </c>
      <c r="C1180" s="262" t="s">
        <v>1207</v>
      </c>
      <c r="D1180" s="260" t="s">
        <v>35</v>
      </c>
      <c r="E1180" s="263">
        <v>3</v>
      </c>
      <c r="F1180" s="254" t="s">
        <v>10</v>
      </c>
      <c r="G1180" s="255"/>
    </row>
    <row r="1181" s="246" customFormat="1" customHeight="1" spans="1:7">
      <c r="A1181" s="260">
        <v>1179</v>
      </c>
      <c r="B1181" s="261">
        <v>9787806198681</v>
      </c>
      <c r="C1181" s="262" t="s">
        <v>1208</v>
      </c>
      <c r="D1181" s="260" t="s">
        <v>35</v>
      </c>
      <c r="E1181" s="263">
        <v>3</v>
      </c>
      <c r="F1181" s="254" t="s">
        <v>10</v>
      </c>
      <c r="G1181" s="255"/>
    </row>
    <row r="1182" s="246" customFormat="1" customHeight="1" spans="1:7">
      <c r="A1182" s="260">
        <v>1180</v>
      </c>
      <c r="B1182" s="261">
        <v>9787806198063</v>
      </c>
      <c r="C1182" s="262" t="s">
        <v>1209</v>
      </c>
      <c r="D1182" s="260" t="s">
        <v>23</v>
      </c>
      <c r="E1182" s="263">
        <v>3</v>
      </c>
      <c r="F1182" s="254" t="s">
        <v>10</v>
      </c>
      <c r="G1182" s="255"/>
    </row>
    <row r="1183" s="246" customFormat="1" customHeight="1" spans="1:7">
      <c r="A1183" s="260">
        <v>1181</v>
      </c>
      <c r="B1183" s="261">
        <v>9787806661741</v>
      </c>
      <c r="C1183" s="262" t="s">
        <v>1210</v>
      </c>
      <c r="D1183" s="260" t="s">
        <v>9</v>
      </c>
      <c r="E1183" s="263">
        <v>3</v>
      </c>
      <c r="F1183" s="254" t="s">
        <v>10</v>
      </c>
      <c r="G1183" s="255"/>
    </row>
    <row r="1184" s="246" customFormat="1" customHeight="1" spans="1:7">
      <c r="A1184" s="260">
        <v>1182</v>
      </c>
      <c r="B1184" s="261">
        <v>9787806662175</v>
      </c>
      <c r="C1184" s="262" t="s">
        <v>1211</v>
      </c>
      <c r="D1184" s="260" t="s">
        <v>14</v>
      </c>
      <c r="E1184" s="263">
        <v>3</v>
      </c>
      <c r="F1184" s="254" t="s">
        <v>10</v>
      </c>
      <c r="G1184" s="255"/>
    </row>
    <row r="1185" s="246" customFormat="1" customHeight="1" spans="1:7">
      <c r="A1185" s="260">
        <v>1183</v>
      </c>
      <c r="B1185" s="261">
        <v>9787806193440</v>
      </c>
      <c r="C1185" s="262" t="s">
        <v>1212</v>
      </c>
      <c r="D1185" s="260" t="s">
        <v>9</v>
      </c>
      <c r="E1185" s="263">
        <v>3</v>
      </c>
      <c r="F1185" s="254" t="s">
        <v>10</v>
      </c>
      <c r="G1185" s="255"/>
    </row>
    <row r="1186" s="246" customFormat="1" customHeight="1" spans="1:7">
      <c r="A1186" s="260">
        <v>1184</v>
      </c>
      <c r="B1186" s="261">
        <v>9787805653563</v>
      </c>
      <c r="C1186" s="262" t="s">
        <v>1213</v>
      </c>
      <c r="D1186" s="260" t="s">
        <v>21</v>
      </c>
      <c r="E1186" s="263">
        <v>3</v>
      </c>
      <c r="F1186" s="254" t="s">
        <v>10</v>
      </c>
      <c r="G1186" s="255"/>
    </row>
    <row r="1187" s="246" customFormat="1" customHeight="1" spans="1:7">
      <c r="A1187" s="260">
        <v>1185</v>
      </c>
      <c r="B1187" s="261">
        <v>9787805653518</v>
      </c>
      <c r="C1187" s="262" t="s">
        <v>1214</v>
      </c>
      <c r="D1187" s="260" t="s">
        <v>21</v>
      </c>
      <c r="E1187" s="263">
        <v>3</v>
      </c>
      <c r="F1187" s="254" t="s">
        <v>10</v>
      </c>
      <c r="G1187" s="255"/>
    </row>
    <row r="1188" s="246" customFormat="1" customHeight="1" spans="1:7">
      <c r="A1188" s="260">
        <v>1186</v>
      </c>
      <c r="B1188" s="261">
        <v>9787805655611</v>
      </c>
      <c r="C1188" s="262" t="s">
        <v>1215</v>
      </c>
      <c r="D1188" s="260" t="s">
        <v>21</v>
      </c>
      <c r="E1188" s="263">
        <v>3</v>
      </c>
      <c r="F1188" s="254" t="s">
        <v>10</v>
      </c>
      <c r="G1188" s="255"/>
    </row>
    <row r="1189" s="246" customFormat="1" customHeight="1" spans="1:7">
      <c r="A1189" s="260">
        <v>1187</v>
      </c>
      <c r="B1189" s="261">
        <v>9787805653556</v>
      </c>
      <c r="C1189" s="262" t="s">
        <v>1216</v>
      </c>
      <c r="D1189" s="260" t="s">
        <v>21</v>
      </c>
      <c r="E1189" s="263">
        <v>3</v>
      </c>
      <c r="F1189" s="254" t="s">
        <v>10</v>
      </c>
      <c r="G1189" s="255"/>
    </row>
    <row r="1190" s="246" customFormat="1" customHeight="1" spans="1:7">
      <c r="A1190" s="260">
        <v>1188</v>
      </c>
      <c r="B1190" s="261">
        <v>9787206068614</v>
      </c>
      <c r="C1190" s="262" t="s">
        <v>1217</v>
      </c>
      <c r="D1190" s="260" t="s">
        <v>73</v>
      </c>
      <c r="E1190" s="263">
        <v>3</v>
      </c>
      <c r="F1190" s="254" t="s">
        <v>10</v>
      </c>
      <c r="G1190" s="255"/>
    </row>
    <row r="1191" s="246" customFormat="1" customHeight="1" spans="1:7">
      <c r="A1191" s="260">
        <v>1189</v>
      </c>
      <c r="B1191" s="261">
        <v>9787206068997</v>
      </c>
      <c r="C1191" s="262" t="s">
        <v>1218</v>
      </c>
      <c r="D1191" s="260" t="s">
        <v>61</v>
      </c>
      <c r="E1191" s="263">
        <v>3</v>
      </c>
      <c r="F1191" s="254" t="s">
        <v>10</v>
      </c>
      <c r="G1191" s="255"/>
    </row>
    <row r="1192" s="246" customFormat="1" customHeight="1" spans="1:7">
      <c r="A1192" s="260">
        <v>1190</v>
      </c>
      <c r="B1192" s="261">
        <v>9787206068645</v>
      </c>
      <c r="C1192" s="262" t="s">
        <v>1219</v>
      </c>
      <c r="D1192" s="260" t="s">
        <v>73</v>
      </c>
      <c r="E1192" s="263">
        <v>3</v>
      </c>
      <c r="F1192" s="254" t="s">
        <v>10</v>
      </c>
      <c r="G1192" s="255"/>
    </row>
    <row r="1193" s="246" customFormat="1" customHeight="1" spans="1:7">
      <c r="A1193" s="260">
        <v>1191</v>
      </c>
      <c r="B1193" s="261">
        <v>9787206068706</v>
      </c>
      <c r="C1193" s="262" t="s">
        <v>1220</v>
      </c>
      <c r="D1193" s="260" t="s">
        <v>9</v>
      </c>
      <c r="E1193" s="263">
        <v>3</v>
      </c>
      <c r="F1193" s="254" t="s">
        <v>10</v>
      </c>
      <c r="G1193" s="255"/>
    </row>
    <row r="1194" s="246" customFormat="1" customHeight="1" spans="1:7">
      <c r="A1194" s="260">
        <v>1192</v>
      </c>
      <c r="B1194" s="261">
        <v>9787206068812</v>
      </c>
      <c r="C1194" s="262" t="s">
        <v>1221</v>
      </c>
      <c r="D1194" s="260" t="s">
        <v>9</v>
      </c>
      <c r="E1194" s="263">
        <v>3</v>
      </c>
      <c r="F1194" s="254" t="s">
        <v>10</v>
      </c>
      <c r="G1194" s="255"/>
    </row>
    <row r="1195" s="246" customFormat="1" customHeight="1" spans="1:7">
      <c r="A1195" s="260">
        <v>1193</v>
      </c>
      <c r="B1195" s="261">
        <v>9787206068867</v>
      </c>
      <c r="C1195" s="262" t="s">
        <v>1222</v>
      </c>
      <c r="D1195" s="260" t="s">
        <v>9</v>
      </c>
      <c r="E1195" s="263">
        <v>3</v>
      </c>
      <c r="F1195" s="254" t="s">
        <v>10</v>
      </c>
      <c r="G1195" s="255"/>
    </row>
    <row r="1196" s="246" customFormat="1" customHeight="1" spans="1:7">
      <c r="A1196" s="260">
        <v>1194</v>
      </c>
      <c r="B1196" s="261">
        <v>9787206068591</v>
      </c>
      <c r="C1196" s="262" t="s">
        <v>1223</v>
      </c>
      <c r="D1196" s="260" t="s">
        <v>9</v>
      </c>
      <c r="E1196" s="263">
        <v>3</v>
      </c>
      <c r="F1196" s="254" t="s">
        <v>10</v>
      </c>
      <c r="G1196" s="255"/>
    </row>
    <row r="1197" s="246" customFormat="1" customHeight="1" spans="1:7">
      <c r="A1197" s="260">
        <v>1195</v>
      </c>
      <c r="B1197" s="261">
        <v>9787206068751</v>
      </c>
      <c r="C1197" s="262" t="s">
        <v>1224</v>
      </c>
      <c r="D1197" s="260" t="s">
        <v>9</v>
      </c>
      <c r="E1197" s="263">
        <v>3</v>
      </c>
      <c r="F1197" s="254" t="s">
        <v>10</v>
      </c>
      <c r="G1197" s="255"/>
    </row>
    <row r="1198" s="246" customFormat="1" customHeight="1" spans="1:7">
      <c r="A1198" s="260">
        <v>1196</v>
      </c>
      <c r="B1198" s="261">
        <v>9787206068881</v>
      </c>
      <c r="C1198" s="262" t="s">
        <v>1225</v>
      </c>
      <c r="D1198" s="260" t="s">
        <v>9</v>
      </c>
      <c r="E1198" s="263">
        <v>3</v>
      </c>
      <c r="F1198" s="254" t="s">
        <v>10</v>
      </c>
      <c r="G1198" s="255"/>
    </row>
    <row r="1199" s="246" customFormat="1" customHeight="1" spans="1:7">
      <c r="A1199" s="260">
        <v>1197</v>
      </c>
      <c r="B1199" s="261">
        <v>9787206068607</v>
      </c>
      <c r="C1199" s="262" t="s">
        <v>1226</v>
      </c>
      <c r="D1199" s="260" t="s">
        <v>73</v>
      </c>
      <c r="E1199" s="263">
        <v>3</v>
      </c>
      <c r="F1199" s="254" t="s">
        <v>10</v>
      </c>
      <c r="G1199" s="255"/>
    </row>
    <row r="1200" s="246" customFormat="1" customHeight="1" spans="1:7">
      <c r="A1200" s="260">
        <v>1198</v>
      </c>
      <c r="B1200" s="261">
        <v>9787206068942</v>
      </c>
      <c r="C1200" s="262" t="s">
        <v>1227</v>
      </c>
      <c r="D1200" s="260" t="s">
        <v>9</v>
      </c>
      <c r="E1200" s="263">
        <v>3</v>
      </c>
      <c r="F1200" s="254" t="s">
        <v>10</v>
      </c>
      <c r="G1200" s="255"/>
    </row>
    <row r="1201" s="246" customFormat="1" customHeight="1" spans="1:7">
      <c r="A1201" s="260">
        <v>1199</v>
      </c>
      <c r="B1201" s="261">
        <v>9787206068904</v>
      </c>
      <c r="C1201" s="262" t="s">
        <v>1228</v>
      </c>
      <c r="D1201" s="260" t="s">
        <v>48</v>
      </c>
      <c r="E1201" s="263">
        <v>3</v>
      </c>
      <c r="F1201" s="254" t="s">
        <v>10</v>
      </c>
      <c r="G1201" s="255"/>
    </row>
    <row r="1202" s="246" customFormat="1" customHeight="1" spans="1:7">
      <c r="A1202" s="260">
        <v>1200</v>
      </c>
      <c r="B1202" s="261">
        <v>9787206068935</v>
      </c>
      <c r="C1202" s="262" t="s">
        <v>1229</v>
      </c>
      <c r="D1202" s="260" t="s">
        <v>9</v>
      </c>
      <c r="E1202" s="263">
        <v>3</v>
      </c>
      <c r="F1202" s="254" t="s">
        <v>10</v>
      </c>
      <c r="G1202" s="255"/>
    </row>
    <row r="1203" s="246" customFormat="1" customHeight="1" spans="1:7">
      <c r="A1203" s="260">
        <v>1201</v>
      </c>
      <c r="B1203" s="261">
        <v>9787206068782</v>
      </c>
      <c r="C1203" s="262" t="s">
        <v>1230</v>
      </c>
      <c r="D1203" s="260" t="s">
        <v>9</v>
      </c>
      <c r="E1203" s="263">
        <v>3</v>
      </c>
      <c r="F1203" s="254" t="s">
        <v>10</v>
      </c>
      <c r="G1203" s="255"/>
    </row>
    <row r="1204" s="246" customFormat="1" customHeight="1" spans="1:7">
      <c r="A1204" s="260">
        <v>1202</v>
      </c>
      <c r="B1204" s="261">
        <v>9787206068584</v>
      </c>
      <c r="C1204" s="262" t="s">
        <v>1231</v>
      </c>
      <c r="D1204" s="260" t="s">
        <v>54</v>
      </c>
      <c r="E1204" s="263">
        <v>3</v>
      </c>
      <c r="F1204" s="254" t="s">
        <v>10</v>
      </c>
      <c r="G1204" s="255"/>
    </row>
    <row r="1205" s="246" customFormat="1" customHeight="1" spans="1:7">
      <c r="A1205" s="260">
        <v>1203</v>
      </c>
      <c r="B1205" s="261">
        <v>9787206069000</v>
      </c>
      <c r="C1205" s="262" t="s">
        <v>1232</v>
      </c>
      <c r="D1205" s="260" t="s">
        <v>73</v>
      </c>
      <c r="E1205" s="263">
        <v>3</v>
      </c>
      <c r="F1205" s="254" t="s">
        <v>10</v>
      </c>
      <c r="G1205" s="255"/>
    </row>
    <row r="1206" s="246" customFormat="1" customHeight="1" spans="1:7">
      <c r="A1206" s="260">
        <v>1204</v>
      </c>
      <c r="B1206" s="261">
        <v>9787206068799</v>
      </c>
      <c r="C1206" s="262" t="s">
        <v>1233</v>
      </c>
      <c r="D1206" s="260" t="s">
        <v>73</v>
      </c>
      <c r="E1206" s="263">
        <v>3</v>
      </c>
      <c r="F1206" s="254" t="s">
        <v>10</v>
      </c>
      <c r="G1206" s="255"/>
    </row>
    <row r="1207" s="246" customFormat="1" customHeight="1" spans="1:7">
      <c r="A1207" s="260">
        <v>1205</v>
      </c>
      <c r="B1207" s="261">
        <v>9787206068973</v>
      </c>
      <c r="C1207" s="262" t="s">
        <v>1234</v>
      </c>
      <c r="D1207" s="260" t="s">
        <v>9</v>
      </c>
      <c r="E1207" s="263">
        <v>3</v>
      </c>
      <c r="F1207" s="254" t="s">
        <v>10</v>
      </c>
      <c r="G1207" s="255"/>
    </row>
    <row r="1208" s="246" customFormat="1" customHeight="1" spans="1:7">
      <c r="A1208" s="260">
        <v>1206</v>
      </c>
      <c r="B1208" s="261">
        <v>9787206068805</v>
      </c>
      <c r="C1208" s="262" t="s">
        <v>1235</v>
      </c>
      <c r="D1208" s="260" t="s">
        <v>9</v>
      </c>
      <c r="E1208" s="263">
        <v>3</v>
      </c>
      <c r="F1208" s="254" t="s">
        <v>10</v>
      </c>
      <c r="G1208" s="255"/>
    </row>
    <row r="1209" s="246" customFormat="1" customHeight="1" spans="1:7">
      <c r="A1209" s="260">
        <v>1207</v>
      </c>
      <c r="B1209" s="261">
        <v>9787206068898</v>
      </c>
      <c r="C1209" s="262" t="s">
        <v>1236</v>
      </c>
      <c r="D1209" s="260" t="s">
        <v>9</v>
      </c>
      <c r="E1209" s="263">
        <v>3</v>
      </c>
      <c r="F1209" s="254" t="s">
        <v>10</v>
      </c>
      <c r="G1209" s="255"/>
    </row>
    <row r="1210" s="246" customFormat="1" customHeight="1" spans="1:7">
      <c r="A1210" s="260">
        <v>1208</v>
      </c>
      <c r="B1210" s="261">
        <v>9787206068836</v>
      </c>
      <c r="C1210" s="262" t="s">
        <v>1237</v>
      </c>
      <c r="D1210" s="260" t="s">
        <v>9</v>
      </c>
      <c r="E1210" s="263">
        <v>3</v>
      </c>
      <c r="F1210" s="254" t="s">
        <v>10</v>
      </c>
      <c r="G1210" s="255"/>
    </row>
    <row r="1211" s="246" customFormat="1" customHeight="1" spans="1:7">
      <c r="A1211" s="260">
        <v>1209</v>
      </c>
      <c r="B1211" s="261">
        <v>9787206068959</v>
      </c>
      <c r="C1211" s="262" t="s">
        <v>1238</v>
      </c>
      <c r="D1211" s="260" t="s">
        <v>9</v>
      </c>
      <c r="E1211" s="263">
        <v>3</v>
      </c>
      <c r="F1211" s="254" t="s">
        <v>10</v>
      </c>
      <c r="G1211" s="255"/>
    </row>
    <row r="1212" s="246" customFormat="1" customHeight="1" spans="1:7">
      <c r="A1212" s="260">
        <v>1210</v>
      </c>
      <c r="B1212" s="261">
        <v>9787206068683</v>
      </c>
      <c r="C1212" s="262" t="s">
        <v>1239</v>
      </c>
      <c r="D1212" s="260" t="s">
        <v>73</v>
      </c>
      <c r="E1212" s="263">
        <v>3</v>
      </c>
      <c r="F1212" s="254" t="s">
        <v>10</v>
      </c>
      <c r="G1212" s="255"/>
    </row>
    <row r="1213" s="246" customFormat="1" customHeight="1" spans="1:7">
      <c r="A1213" s="260">
        <v>1211</v>
      </c>
      <c r="B1213" s="261">
        <v>9787206068775</v>
      </c>
      <c r="C1213" s="262" t="s">
        <v>1240</v>
      </c>
      <c r="D1213" s="260" t="s">
        <v>73</v>
      </c>
      <c r="E1213" s="263">
        <v>3</v>
      </c>
      <c r="F1213" s="254" t="s">
        <v>10</v>
      </c>
      <c r="G1213" s="255"/>
    </row>
    <row r="1214" s="246" customFormat="1" customHeight="1" spans="1:7">
      <c r="A1214" s="260">
        <v>1212</v>
      </c>
      <c r="B1214" s="261">
        <v>9787206068768</v>
      </c>
      <c r="C1214" s="262" t="s">
        <v>1241</v>
      </c>
      <c r="D1214" s="260" t="s">
        <v>48</v>
      </c>
      <c r="E1214" s="263">
        <v>3</v>
      </c>
      <c r="F1214" s="254" t="s">
        <v>10</v>
      </c>
      <c r="G1214" s="255"/>
    </row>
    <row r="1215" s="246" customFormat="1" customHeight="1" spans="1:7">
      <c r="A1215" s="260">
        <v>1213</v>
      </c>
      <c r="B1215" s="261">
        <v>9787206068874</v>
      </c>
      <c r="C1215" s="262" t="s">
        <v>1242</v>
      </c>
      <c r="D1215" s="260" t="s">
        <v>9</v>
      </c>
      <c r="E1215" s="263">
        <v>3</v>
      </c>
      <c r="F1215" s="254" t="s">
        <v>10</v>
      </c>
      <c r="G1215" s="255"/>
    </row>
    <row r="1216" s="246" customFormat="1" customHeight="1" spans="1:7">
      <c r="A1216" s="260">
        <v>1214</v>
      </c>
      <c r="B1216" s="261">
        <v>9787206068690</v>
      </c>
      <c r="C1216" s="262" t="s">
        <v>1243</v>
      </c>
      <c r="D1216" s="260" t="s">
        <v>73</v>
      </c>
      <c r="E1216" s="263">
        <v>3</v>
      </c>
      <c r="F1216" s="254" t="s">
        <v>10</v>
      </c>
      <c r="G1216" s="255"/>
    </row>
    <row r="1217" s="246" customFormat="1" customHeight="1" spans="1:7">
      <c r="A1217" s="260">
        <v>1215</v>
      </c>
      <c r="B1217" s="261">
        <v>9787514309508</v>
      </c>
      <c r="C1217" s="262" t="s">
        <v>1244</v>
      </c>
      <c r="D1217" s="260" t="s">
        <v>21</v>
      </c>
      <c r="E1217" s="263">
        <v>3</v>
      </c>
      <c r="F1217" s="254" t="s">
        <v>10</v>
      </c>
      <c r="G1217" s="255"/>
    </row>
    <row r="1218" s="246" customFormat="1" customHeight="1" spans="1:7">
      <c r="A1218" s="260">
        <v>1216</v>
      </c>
      <c r="B1218" s="261">
        <v>9787548060109</v>
      </c>
      <c r="C1218" s="262" t="s">
        <v>1245</v>
      </c>
      <c r="D1218" s="260" t="s">
        <v>56</v>
      </c>
      <c r="E1218" s="263">
        <v>3</v>
      </c>
      <c r="F1218" s="254" t="s">
        <v>10</v>
      </c>
      <c r="G1218" s="255"/>
    </row>
    <row r="1219" s="246" customFormat="1" customHeight="1" spans="1:7">
      <c r="A1219" s="260">
        <v>1217</v>
      </c>
      <c r="B1219" s="261">
        <v>9787568226059</v>
      </c>
      <c r="C1219" s="262" t="s">
        <v>1246</v>
      </c>
      <c r="D1219" s="260" t="s">
        <v>14</v>
      </c>
      <c r="E1219" s="263">
        <v>3</v>
      </c>
      <c r="F1219" s="254" t="s">
        <v>10</v>
      </c>
      <c r="G1219" s="255"/>
    </row>
    <row r="1220" s="246" customFormat="1" customHeight="1" spans="1:7">
      <c r="A1220" s="260">
        <v>1218</v>
      </c>
      <c r="B1220" s="261">
        <v>9787558109911</v>
      </c>
      <c r="C1220" s="262" t="s">
        <v>1247</v>
      </c>
      <c r="D1220" s="260" t="s">
        <v>35</v>
      </c>
      <c r="E1220" s="263">
        <v>3</v>
      </c>
      <c r="F1220" s="254" t="s">
        <v>10</v>
      </c>
      <c r="G1220" s="255"/>
    </row>
    <row r="1221" s="246" customFormat="1" customHeight="1" spans="1:7">
      <c r="A1221" s="260">
        <v>1219</v>
      </c>
      <c r="B1221" s="261">
        <v>9787553475578</v>
      </c>
      <c r="C1221" s="262" t="s">
        <v>1248</v>
      </c>
      <c r="D1221" s="260" t="s">
        <v>61</v>
      </c>
      <c r="E1221" s="263">
        <v>3</v>
      </c>
      <c r="F1221" s="254" t="s">
        <v>10</v>
      </c>
      <c r="G1221" s="255"/>
    </row>
    <row r="1222" s="246" customFormat="1" customHeight="1" spans="1:7">
      <c r="A1222" s="260">
        <v>1220</v>
      </c>
      <c r="B1222" s="261">
        <v>9787558101229</v>
      </c>
      <c r="C1222" s="262" t="s">
        <v>1249</v>
      </c>
      <c r="D1222" s="260" t="s">
        <v>9</v>
      </c>
      <c r="E1222" s="263">
        <v>3</v>
      </c>
      <c r="F1222" s="254" t="s">
        <v>10</v>
      </c>
      <c r="G1222" s="255"/>
    </row>
    <row r="1223" s="246" customFormat="1" customHeight="1" spans="1:7">
      <c r="A1223" s="260">
        <v>1221</v>
      </c>
      <c r="B1223" s="261">
        <v>9787553467580</v>
      </c>
      <c r="C1223" s="262" t="s">
        <v>1250</v>
      </c>
      <c r="D1223" s="260" t="s">
        <v>9</v>
      </c>
      <c r="E1223" s="263">
        <v>3</v>
      </c>
      <c r="F1223" s="254" t="s">
        <v>10</v>
      </c>
      <c r="G1223" s="255"/>
    </row>
    <row r="1224" s="246" customFormat="1" customHeight="1" spans="1:7">
      <c r="A1224" s="260">
        <v>1222</v>
      </c>
      <c r="B1224" s="261">
        <v>9787558101304</v>
      </c>
      <c r="C1224" s="262" t="s">
        <v>1251</v>
      </c>
      <c r="D1224" s="260" t="s">
        <v>61</v>
      </c>
      <c r="E1224" s="263">
        <v>3</v>
      </c>
      <c r="F1224" s="254" t="s">
        <v>10</v>
      </c>
      <c r="G1224" s="255"/>
    </row>
    <row r="1225" s="246" customFormat="1" customHeight="1" spans="1:7">
      <c r="A1225" s="260">
        <v>1223</v>
      </c>
      <c r="B1225" s="261">
        <v>9787553467559</v>
      </c>
      <c r="C1225" s="262" t="s">
        <v>1252</v>
      </c>
      <c r="D1225" s="260" t="s">
        <v>73</v>
      </c>
      <c r="E1225" s="263">
        <v>3</v>
      </c>
      <c r="F1225" s="254" t="s">
        <v>10</v>
      </c>
      <c r="G1225" s="255"/>
    </row>
    <row r="1226" s="246" customFormat="1" customHeight="1" spans="1:7">
      <c r="A1226" s="260">
        <v>1224</v>
      </c>
      <c r="B1226" s="261">
        <v>9787553499987</v>
      </c>
      <c r="C1226" s="262" t="s">
        <v>1253</v>
      </c>
      <c r="D1226" s="260" t="s">
        <v>73</v>
      </c>
      <c r="E1226" s="263">
        <v>3</v>
      </c>
      <c r="F1226" s="254" t="s">
        <v>10</v>
      </c>
      <c r="G1226" s="255"/>
    </row>
    <row r="1227" s="246" customFormat="1" customHeight="1" spans="1:7">
      <c r="A1227" s="260">
        <v>1225</v>
      </c>
      <c r="B1227" s="261">
        <v>9787553477183</v>
      </c>
      <c r="C1227" s="262" t="s">
        <v>1254</v>
      </c>
      <c r="D1227" s="260" t="s">
        <v>73</v>
      </c>
      <c r="E1227" s="263">
        <v>3</v>
      </c>
      <c r="F1227" s="254" t="s">
        <v>10</v>
      </c>
      <c r="G1227" s="255"/>
    </row>
    <row r="1228" s="246" customFormat="1" customHeight="1" spans="1:7">
      <c r="A1228" s="260">
        <v>1226</v>
      </c>
      <c r="B1228" s="261">
        <v>9787553499826</v>
      </c>
      <c r="C1228" s="262" t="s">
        <v>1255</v>
      </c>
      <c r="D1228" s="260" t="s">
        <v>9</v>
      </c>
      <c r="E1228" s="263">
        <v>3</v>
      </c>
      <c r="F1228" s="254" t="s">
        <v>10</v>
      </c>
      <c r="G1228" s="255"/>
    </row>
    <row r="1229" s="246" customFormat="1" customHeight="1" spans="1:7">
      <c r="A1229" s="260">
        <v>1227</v>
      </c>
      <c r="B1229" s="261">
        <v>9787553475806</v>
      </c>
      <c r="C1229" s="262" t="s">
        <v>1256</v>
      </c>
      <c r="D1229" s="260" t="s">
        <v>73</v>
      </c>
      <c r="E1229" s="263">
        <v>3</v>
      </c>
      <c r="F1229" s="254" t="s">
        <v>10</v>
      </c>
      <c r="G1229" s="255"/>
    </row>
    <row r="1230" s="246" customFormat="1" customHeight="1" spans="1:7">
      <c r="A1230" s="260">
        <v>1228</v>
      </c>
      <c r="B1230" s="261">
        <v>9787553475585</v>
      </c>
      <c r="C1230" s="262" t="s">
        <v>1257</v>
      </c>
      <c r="D1230" s="260" t="s">
        <v>9</v>
      </c>
      <c r="E1230" s="263">
        <v>3</v>
      </c>
      <c r="F1230" s="254" t="s">
        <v>10</v>
      </c>
      <c r="G1230" s="255"/>
    </row>
    <row r="1231" s="246" customFormat="1" customHeight="1" spans="1:7">
      <c r="A1231" s="260">
        <v>1229</v>
      </c>
      <c r="B1231" s="261">
        <v>9787553477664</v>
      </c>
      <c r="C1231" s="262" t="s">
        <v>1258</v>
      </c>
      <c r="D1231" s="260" t="s">
        <v>9</v>
      </c>
      <c r="E1231" s="263">
        <v>3</v>
      </c>
      <c r="F1231" s="254" t="s">
        <v>10</v>
      </c>
      <c r="G1231" s="255"/>
    </row>
    <row r="1232" s="246" customFormat="1" customHeight="1" spans="1:7">
      <c r="A1232" s="260">
        <v>1230</v>
      </c>
      <c r="B1232" s="261">
        <v>9787558101267</v>
      </c>
      <c r="C1232" s="262" t="s">
        <v>1259</v>
      </c>
      <c r="D1232" s="260" t="s">
        <v>61</v>
      </c>
      <c r="E1232" s="263">
        <v>3</v>
      </c>
      <c r="F1232" s="254" t="s">
        <v>10</v>
      </c>
      <c r="G1232" s="255"/>
    </row>
    <row r="1233" s="246" customFormat="1" customHeight="1" spans="1:7">
      <c r="A1233" s="260">
        <v>1231</v>
      </c>
      <c r="B1233" s="261">
        <v>9787553477817</v>
      </c>
      <c r="C1233" s="262" t="s">
        <v>1260</v>
      </c>
      <c r="D1233" s="260" t="s">
        <v>48</v>
      </c>
      <c r="E1233" s="263">
        <v>3</v>
      </c>
      <c r="F1233" s="254" t="s">
        <v>10</v>
      </c>
      <c r="G1233" s="255"/>
    </row>
    <row r="1234" s="246" customFormat="1" customHeight="1" spans="1:7">
      <c r="A1234" s="260">
        <v>1232</v>
      </c>
      <c r="B1234" s="261">
        <v>9787553477848</v>
      </c>
      <c r="C1234" s="262" t="s">
        <v>1261</v>
      </c>
      <c r="D1234" s="260" t="s">
        <v>48</v>
      </c>
      <c r="E1234" s="263">
        <v>3</v>
      </c>
      <c r="F1234" s="254" t="s">
        <v>10</v>
      </c>
      <c r="G1234" s="255"/>
    </row>
    <row r="1235" s="246" customFormat="1" customHeight="1" spans="1:7">
      <c r="A1235" s="260">
        <v>1233</v>
      </c>
      <c r="B1235" s="261">
        <v>9787553478036</v>
      </c>
      <c r="C1235" s="262" t="s">
        <v>1262</v>
      </c>
      <c r="D1235" s="260" t="s">
        <v>9</v>
      </c>
      <c r="E1235" s="263">
        <v>3</v>
      </c>
      <c r="F1235" s="254" t="s">
        <v>10</v>
      </c>
      <c r="G1235" s="255"/>
    </row>
    <row r="1236" s="246" customFormat="1" customHeight="1" spans="1:7">
      <c r="A1236" s="260">
        <v>1234</v>
      </c>
      <c r="B1236" s="261">
        <v>9787553475530</v>
      </c>
      <c r="C1236" s="262" t="s">
        <v>1263</v>
      </c>
      <c r="D1236" s="260" t="s">
        <v>9</v>
      </c>
      <c r="E1236" s="263">
        <v>3</v>
      </c>
      <c r="F1236" s="254" t="s">
        <v>10</v>
      </c>
      <c r="G1236" s="255"/>
    </row>
    <row r="1237" s="246" customFormat="1" customHeight="1" spans="1:7">
      <c r="A1237" s="260">
        <v>1235</v>
      </c>
      <c r="B1237" s="261">
        <v>9787553475943</v>
      </c>
      <c r="C1237" s="262" t="s">
        <v>1264</v>
      </c>
      <c r="D1237" s="260" t="s">
        <v>48</v>
      </c>
      <c r="E1237" s="263">
        <v>3</v>
      </c>
      <c r="F1237" s="254" t="s">
        <v>10</v>
      </c>
      <c r="G1237" s="255"/>
    </row>
    <row r="1238" s="246" customFormat="1" customHeight="1" spans="1:7">
      <c r="A1238" s="260">
        <v>1236</v>
      </c>
      <c r="B1238" s="261">
        <v>9787553499963</v>
      </c>
      <c r="C1238" s="262" t="s">
        <v>1265</v>
      </c>
      <c r="D1238" s="260" t="s">
        <v>9</v>
      </c>
      <c r="E1238" s="263">
        <v>3</v>
      </c>
      <c r="F1238" s="254" t="s">
        <v>10</v>
      </c>
      <c r="G1238" s="255"/>
    </row>
    <row r="1239" s="246" customFormat="1" customHeight="1" spans="1:7">
      <c r="A1239" s="260">
        <v>1237</v>
      </c>
      <c r="B1239" s="261">
        <v>9787553499932</v>
      </c>
      <c r="C1239" s="262" t="s">
        <v>1266</v>
      </c>
      <c r="D1239" s="260" t="s">
        <v>73</v>
      </c>
      <c r="E1239" s="263">
        <v>3</v>
      </c>
      <c r="F1239" s="254" t="s">
        <v>10</v>
      </c>
      <c r="G1239" s="255"/>
    </row>
    <row r="1240" s="246" customFormat="1" customHeight="1" spans="1:7">
      <c r="A1240" s="260">
        <v>1238</v>
      </c>
      <c r="B1240" s="261">
        <v>9787553475875</v>
      </c>
      <c r="C1240" s="262" t="s">
        <v>1267</v>
      </c>
      <c r="D1240" s="260" t="s">
        <v>9</v>
      </c>
      <c r="E1240" s="263">
        <v>3</v>
      </c>
      <c r="F1240" s="254" t="s">
        <v>10</v>
      </c>
      <c r="G1240" s="255"/>
    </row>
    <row r="1241" s="246" customFormat="1" customHeight="1" spans="1:7">
      <c r="A1241" s="260">
        <v>1239</v>
      </c>
      <c r="B1241" s="261">
        <v>9787553477589</v>
      </c>
      <c r="C1241" s="262" t="s">
        <v>1268</v>
      </c>
      <c r="D1241" s="260" t="s">
        <v>73</v>
      </c>
      <c r="E1241" s="263">
        <v>3</v>
      </c>
      <c r="F1241" s="254" t="s">
        <v>10</v>
      </c>
      <c r="G1241" s="255"/>
    </row>
    <row r="1242" s="246" customFormat="1" customHeight="1" spans="1:7">
      <c r="A1242" s="260">
        <v>1240</v>
      </c>
      <c r="B1242" s="261">
        <v>9787553478029</v>
      </c>
      <c r="C1242" s="262" t="s">
        <v>1269</v>
      </c>
      <c r="D1242" s="260" t="s">
        <v>9</v>
      </c>
      <c r="E1242" s="263">
        <v>3</v>
      </c>
      <c r="F1242" s="254" t="s">
        <v>10</v>
      </c>
      <c r="G1242" s="255"/>
    </row>
    <row r="1243" s="246" customFormat="1" customHeight="1" spans="1:7">
      <c r="A1243" s="260">
        <v>1241</v>
      </c>
      <c r="B1243" s="261">
        <v>9787553476063</v>
      </c>
      <c r="C1243" s="262" t="s">
        <v>1270</v>
      </c>
      <c r="D1243" s="260" t="s">
        <v>9</v>
      </c>
      <c r="E1243" s="263">
        <v>3</v>
      </c>
      <c r="F1243" s="254" t="s">
        <v>10</v>
      </c>
      <c r="G1243" s="255"/>
    </row>
    <row r="1244" s="246" customFormat="1" customHeight="1" spans="1:7">
      <c r="A1244" s="260">
        <v>1242</v>
      </c>
      <c r="B1244" s="261">
        <v>9787553478012</v>
      </c>
      <c r="C1244" s="262" t="s">
        <v>1271</v>
      </c>
      <c r="D1244" s="260" t="s">
        <v>56</v>
      </c>
      <c r="E1244" s="263">
        <v>3</v>
      </c>
      <c r="F1244" s="254" t="s">
        <v>10</v>
      </c>
      <c r="G1244" s="255"/>
    </row>
    <row r="1245" s="246" customFormat="1" customHeight="1" spans="1:7">
      <c r="A1245" s="260">
        <v>1243</v>
      </c>
      <c r="B1245" s="261">
        <v>9787553475547</v>
      </c>
      <c r="C1245" s="262" t="s">
        <v>1272</v>
      </c>
      <c r="D1245" s="260" t="s">
        <v>9</v>
      </c>
      <c r="E1245" s="263">
        <v>3</v>
      </c>
      <c r="F1245" s="254" t="s">
        <v>10</v>
      </c>
      <c r="G1245" s="255"/>
    </row>
    <row r="1246" s="246" customFormat="1" customHeight="1" spans="1:7">
      <c r="A1246" s="260">
        <v>1244</v>
      </c>
      <c r="B1246" s="261">
        <v>9787553499840</v>
      </c>
      <c r="C1246" s="262" t="s">
        <v>1273</v>
      </c>
      <c r="D1246" s="260" t="s">
        <v>9</v>
      </c>
      <c r="E1246" s="263">
        <v>3</v>
      </c>
      <c r="F1246" s="254" t="s">
        <v>10</v>
      </c>
      <c r="G1246" s="255"/>
    </row>
    <row r="1247" s="246" customFormat="1" customHeight="1" spans="1:7">
      <c r="A1247" s="260">
        <v>1245</v>
      </c>
      <c r="B1247" s="261">
        <v>9787558119545</v>
      </c>
      <c r="C1247" s="262" t="s">
        <v>1274</v>
      </c>
      <c r="D1247" s="260" t="s">
        <v>73</v>
      </c>
      <c r="E1247" s="263">
        <v>3</v>
      </c>
      <c r="F1247" s="254" t="s">
        <v>10</v>
      </c>
      <c r="G1247" s="255"/>
    </row>
    <row r="1248" s="246" customFormat="1" customHeight="1" spans="1:7">
      <c r="A1248" s="260">
        <v>1246</v>
      </c>
      <c r="B1248" s="261">
        <v>9787558101366</v>
      </c>
      <c r="C1248" s="262" t="s">
        <v>1275</v>
      </c>
      <c r="D1248" s="260" t="s">
        <v>73</v>
      </c>
      <c r="E1248" s="263">
        <v>3</v>
      </c>
      <c r="F1248" s="254" t="s">
        <v>10</v>
      </c>
      <c r="G1248" s="255"/>
    </row>
    <row r="1249" s="246" customFormat="1" customHeight="1" spans="1:7">
      <c r="A1249" s="260">
        <v>1247</v>
      </c>
      <c r="B1249" s="261">
        <v>9787553477961</v>
      </c>
      <c r="C1249" s="262" t="s">
        <v>1276</v>
      </c>
      <c r="D1249" s="260" t="s">
        <v>9</v>
      </c>
      <c r="E1249" s="263">
        <v>3</v>
      </c>
      <c r="F1249" s="254" t="s">
        <v>10</v>
      </c>
      <c r="G1249" s="255"/>
    </row>
    <row r="1250" s="246" customFormat="1" customHeight="1" spans="1:7">
      <c r="A1250" s="260">
        <v>1248</v>
      </c>
      <c r="B1250" s="261">
        <v>9787553467603</v>
      </c>
      <c r="C1250" s="262" t="s">
        <v>1277</v>
      </c>
      <c r="D1250" s="260" t="s">
        <v>73</v>
      </c>
      <c r="E1250" s="263">
        <v>3</v>
      </c>
      <c r="F1250" s="254" t="s">
        <v>10</v>
      </c>
      <c r="G1250" s="255"/>
    </row>
    <row r="1251" s="246" customFormat="1" customHeight="1" spans="1:7">
      <c r="A1251" s="260">
        <v>1249</v>
      </c>
      <c r="B1251" s="261">
        <v>9787558101182</v>
      </c>
      <c r="C1251" s="262" t="s">
        <v>1278</v>
      </c>
      <c r="D1251" s="260" t="s">
        <v>9</v>
      </c>
      <c r="E1251" s="263">
        <v>3</v>
      </c>
      <c r="F1251" s="254" t="s">
        <v>10</v>
      </c>
      <c r="G1251" s="255"/>
    </row>
    <row r="1252" s="246" customFormat="1" customHeight="1" spans="1:7">
      <c r="A1252" s="260">
        <v>1250</v>
      </c>
      <c r="B1252" s="261">
        <v>9787553475776</v>
      </c>
      <c r="C1252" s="262" t="s">
        <v>1279</v>
      </c>
      <c r="D1252" s="260" t="s">
        <v>48</v>
      </c>
      <c r="E1252" s="263">
        <v>3</v>
      </c>
      <c r="F1252" s="254" t="s">
        <v>10</v>
      </c>
      <c r="G1252" s="255"/>
    </row>
    <row r="1253" s="246" customFormat="1" customHeight="1" spans="1:7">
      <c r="A1253" s="260">
        <v>1251</v>
      </c>
      <c r="B1253" s="261">
        <v>9787553475554</v>
      </c>
      <c r="C1253" s="262" t="s">
        <v>1280</v>
      </c>
      <c r="D1253" s="260" t="s">
        <v>48</v>
      </c>
      <c r="E1253" s="263">
        <v>3</v>
      </c>
      <c r="F1253" s="254" t="s">
        <v>10</v>
      </c>
      <c r="G1253" s="255"/>
    </row>
    <row r="1254" s="246" customFormat="1" customHeight="1" spans="1:7">
      <c r="A1254" s="260">
        <v>1252</v>
      </c>
      <c r="B1254" s="261">
        <v>9787553475912</v>
      </c>
      <c r="C1254" s="262" t="s">
        <v>1281</v>
      </c>
      <c r="D1254" s="260" t="s">
        <v>9</v>
      </c>
      <c r="E1254" s="263">
        <v>3</v>
      </c>
      <c r="F1254" s="254" t="s">
        <v>10</v>
      </c>
      <c r="G1254" s="255"/>
    </row>
    <row r="1255" s="246" customFormat="1" customHeight="1" spans="1:7">
      <c r="A1255" s="260">
        <v>1253</v>
      </c>
      <c r="B1255" s="261">
        <v>9787558101410</v>
      </c>
      <c r="C1255" s="262" t="s">
        <v>1282</v>
      </c>
      <c r="D1255" s="260" t="s">
        <v>73</v>
      </c>
      <c r="E1255" s="263">
        <v>3</v>
      </c>
      <c r="F1255" s="254" t="s">
        <v>10</v>
      </c>
      <c r="G1255" s="255"/>
    </row>
    <row r="1256" s="246" customFormat="1" customHeight="1" spans="1:7">
      <c r="A1256" s="260">
        <v>1254</v>
      </c>
      <c r="B1256" s="261">
        <v>9787510014468</v>
      </c>
      <c r="C1256" s="262" t="s">
        <v>1283</v>
      </c>
      <c r="D1256" s="260" t="s">
        <v>37</v>
      </c>
      <c r="E1256" s="263">
        <v>3</v>
      </c>
      <c r="F1256" s="254" t="s">
        <v>10</v>
      </c>
      <c r="G1256" s="255"/>
    </row>
    <row r="1257" s="246" customFormat="1" customHeight="1" spans="1:7">
      <c r="A1257" s="260">
        <v>1255</v>
      </c>
      <c r="B1257" s="261">
        <v>9787807553663</v>
      </c>
      <c r="C1257" s="262" t="s">
        <v>1284</v>
      </c>
      <c r="D1257" s="260" t="s">
        <v>9</v>
      </c>
      <c r="E1257" s="263">
        <v>3</v>
      </c>
      <c r="F1257" s="254" t="s">
        <v>10</v>
      </c>
      <c r="G1257" s="255"/>
    </row>
    <row r="1258" s="246" customFormat="1" customHeight="1" spans="1:7">
      <c r="A1258" s="260">
        <v>1256</v>
      </c>
      <c r="B1258" s="261">
        <v>9787558107290</v>
      </c>
      <c r="C1258" s="262" t="s">
        <v>1285</v>
      </c>
      <c r="D1258" s="260" t="s">
        <v>48</v>
      </c>
      <c r="E1258" s="263">
        <v>3</v>
      </c>
      <c r="F1258" s="254" t="s">
        <v>10</v>
      </c>
      <c r="G1258" s="255"/>
    </row>
    <row r="1259" s="246" customFormat="1" customHeight="1" spans="1:7">
      <c r="A1259" s="260">
        <v>1257</v>
      </c>
      <c r="B1259" s="261">
        <v>9787510007200</v>
      </c>
      <c r="C1259" s="262" t="s">
        <v>1286</v>
      </c>
      <c r="D1259" s="260" t="s">
        <v>12</v>
      </c>
      <c r="E1259" s="263">
        <v>3</v>
      </c>
      <c r="F1259" s="254" t="s">
        <v>10</v>
      </c>
      <c r="G1259" s="255"/>
    </row>
    <row r="1260" s="246" customFormat="1" customHeight="1" spans="1:7">
      <c r="A1260" s="260">
        <v>1258</v>
      </c>
      <c r="B1260" s="261">
        <v>9787510007170</v>
      </c>
      <c r="C1260" s="262" t="s">
        <v>1287</v>
      </c>
      <c r="D1260" s="260" t="s">
        <v>12</v>
      </c>
      <c r="E1260" s="263">
        <v>3</v>
      </c>
      <c r="F1260" s="254" t="s">
        <v>10</v>
      </c>
      <c r="G1260" s="255"/>
    </row>
    <row r="1261" s="246" customFormat="1" customHeight="1" spans="1:7">
      <c r="A1261" s="260">
        <v>1259</v>
      </c>
      <c r="B1261" s="261">
        <v>9787510007187</v>
      </c>
      <c r="C1261" s="262" t="s">
        <v>1288</v>
      </c>
      <c r="D1261" s="260" t="s">
        <v>21</v>
      </c>
      <c r="E1261" s="263">
        <v>3</v>
      </c>
      <c r="F1261" s="254" t="s">
        <v>10</v>
      </c>
      <c r="G1261" s="255"/>
    </row>
    <row r="1262" s="246" customFormat="1" customHeight="1" spans="1:7">
      <c r="A1262" s="260">
        <v>1260</v>
      </c>
      <c r="B1262" s="261">
        <v>9787201162010</v>
      </c>
      <c r="C1262" s="262" t="s">
        <v>1289</v>
      </c>
      <c r="D1262" s="260" t="s">
        <v>21</v>
      </c>
      <c r="E1262" s="263">
        <v>3</v>
      </c>
      <c r="F1262" s="254" t="s">
        <v>10</v>
      </c>
      <c r="G1262" s="255"/>
    </row>
    <row r="1263" s="246" customFormat="1" customHeight="1" spans="1:7">
      <c r="A1263" s="260">
        <v>1261</v>
      </c>
      <c r="B1263" s="261">
        <v>9787510011832</v>
      </c>
      <c r="C1263" s="262" t="s">
        <v>1290</v>
      </c>
      <c r="D1263" s="260" t="s">
        <v>145</v>
      </c>
      <c r="E1263" s="263">
        <v>3</v>
      </c>
      <c r="F1263" s="254" t="s">
        <v>10</v>
      </c>
      <c r="G1263" s="255"/>
    </row>
    <row r="1264" s="246" customFormat="1" customHeight="1" spans="1:7">
      <c r="A1264" s="260">
        <v>1262</v>
      </c>
      <c r="B1264" s="261">
        <v>9787516804766</v>
      </c>
      <c r="C1264" s="262" t="s">
        <v>1291</v>
      </c>
      <c r="D1264" s="260" t="s">
        <v>9</v>
      </c>
      <c r="E1264" s="263">
        <v>3</v>
      </c>
      <c r="F1264" s="254" t="s">
        <v>10</v>
      </c>
      <c r="G1264" s="255"/>
    </row>
    <row r="1265" s="246" customFormat="1" customHeight="1" spans="1:7">
      <c r="A1265" s="260">
        <v>1263</v>
      </c>
      <c r="B1265" s="261">
        <v>9787516804834</v>
      </c>
      <c r="C1265" s="262" t="s">
        <v>1292</v>
      </c>
      <c r="D1265" s="260" t="s">
        <v>9</v>
      </c>
      <c r="E1265" s="263">
        <v>3</v>
      </c>
      <c r="F1265" s="254" t="s">
        <v>10</v>
      </c>
      <c r="G1265" s="255"/>
    </row>
    <row r="1266" s="246" customFormat="1" customHeight="1" spans="1:7">
      <c r="A1266" s="260">
        <v>1264</v>
      </c>
      <c r="B1266" s="261">
        <v>9787533772345</v>
      </c>
      <c r="C1266" s="262" t="s">
        <v>1293</v>
      </c>
      <c r="D1266" s="260" t="s">
        <v>21</v>
      </c>
      <c r="E1266" s="263">
        <v>3</v>
      </c>
      <c r="F1266" s="254" t="s">
        <v>10</v>
      </c>
      <c r="G1266" s="255"/>
    </row>
    <row r="1267" s="246" customFormat="1" customHeight="1" spans="1:7">
      <c r="A1267" s="260">
        <v>1265</v>
      </c>
      <c r="B1267" s="261">
        <v>9787531575726</v>
      </c>
      <c r="C1267" s="262" t="s">
        <v>1294</v>
      </c>
      <c r="D1267" s="260" t="s">
        <v>9</v>
      </c>
      <c r="E1267" s="263">
        <v>3</v>
      </c>
      <c r="F1267" s="254" t="s">
        <v>10</v>
      </c>
      <c r="G1267" s="255"/>
    </row>
    <row r="1268" s="246" customFormat="1" customHeight="1" spans="1:7">
      <c r="A1268" s="260">
        <v>1266</v>
      </c>
      <c r="B1268" s="261">
        <v>9787307214736</v>
      </c>
      <c r="C1268" s="262" t="s">
        <v>1295</v>
      </c>
      <c r="D1268" s="260" t="s">
        <v>9</v>
      </c>
      <c r="E1268" s="263">
        <v>3</v>
      </c>
      <c r="F1268" s="254" t="s">
        <v>10</v>
      </c>
      <c r="G1268" s="255"/>
    </row>
    <row r="1269" s="246" customFormat="1" customHeight="1" spans="1:7">
      <c r="A1269" s="260">
        <v>1267</v>
      </c>
      <c r="B1269" s="261">
        <v>9787307214712</v>
      </c>
      <c r="C1269" s="262" t="s">
        <v>1296</v>
      </c>
      <c r="D1269" s="260" t="s">
        <v>9</v>
      </c>
      <c r="E1269" s="263">
        <v>3</v>
      </c>
      <c r="F1269" s="254" t="s">
        <v>10</v>
      </c>
      <c r="G1269" s="255"/>
    </row>
    <row r="1270" s="246" customFormat="1" customHeight="1" spans="1:7">
      <c r="A1270" s="260">
        <v>1268</v>
      </c>
      <c r="B1270" s="261">
        <v>9787806196243</v>
      </c>
      <c r="C1270" s="262" t="s">
        <v>1297</v>
      </c>
      <c r="D1270" s="260" t="s">
        <v>855</v>
      </c>
      <c r="E1270" s="263">
        <v>3</v>
      </c>
      <c r="F1270" s="254" t="s">
        <v>10</v>
      </c>
      <c r="G1270" s="255"/>
    </row>
    <row r="1271" s="246" customFormat="1" customHeight="1" spans="1:7">
      <c r="A1271" s="260">
        <v>1269</v>
      </c>
      <c r="B1271" s="261">
        <v>9787806196267</v>
      </c>
      <c r="C1271" s="262" t="s">
        <v>1298</v>
      </c>
      <c r="D1271" s="260" t="s">
        <v>855</v>
      </c>
      <c r="E1271" s="263">
        <v>3</v>
      </c>
      <c r="F1271" s="254" t="s">
        <v>10</v>
      </c>
      <c r="G1271" s="255"/>
    </row>
    <row r="1272" s="246" customFormat="1" customHeight="1" spans="1:7">
      <c r="A1272" s="260">
        <v>1270</v>
      </c>
      <c r="B1272" s="261">
        <v>9787806193495</v>
      </c>
      <c r="C1272" s="262" t="s">
        <v>1299</v>
      </c>
      <c r="D1272" s="260" t="s">
        <v>35</v>
      </c>
      <c r="E1272" s="263">
        <v>3</v>
      </c>
      <c r="F1272" s="254" t="s">
        <v>10</v>
      </c>
      <c r="G1272" s="255"/>
    </row>
    <row r="1273" s="246" customFormat="1" customHeight="1" spans="1:7">
      <c r="A1273" s="260">
        <v>1271</v>
      </c>
      <c r="B1273" s="261">
        <v>9787539842608</v>
      </c>
      <c r="C1273" s="262" t="s">
        <v>1300</v>
      </c>
      <c r="D1273" s="260" t="s">
        <v>14</v>
      </c>
      <c r="E1273" s="263">
        <v>3</v>
      </c>
      <c r="F1273" s="254" t="s">
        <v>10</v>
      </c>
      <c r="G1273" s="255"/>
    </row>
    <row r="1274" s="246" customFormat="1" customHeight="1" spans="1:7">
      <c r="A1274" s="260">
        <v>1272</v>
      </c>
      <c r="B1274" s="261">
        <v>9787539842615</v>
      </c>
      <c r="C1274" s="262" t="s">
        <v>1301</v>
      </c>
      <c r="D1274" s="260" t="s">
        <v>12</v>
      </c>
      <c r="E1274" s="263">
        <v>3</v>
      </c>
      <c r="F1274" s="254" t="s">
        <v>10</v>
      </c>
      <c r="G1274" s="255"/>
    </row>
    <row r="1275" s="246" customFormat="1" customHeight="1" spans="1:7">
      <c r="A1275" s="260">
        <v>1273</v>
      </c>
      <c r="B1275" s="261">
        <v>9787539842547</v>
      </c>
      <c r="C1275" s="262" t="s">
        <v>1302</v>
      </c>
      <c r="D1275" s="260" t="s">
        <v>12</v>
      </c>
      <c r="E1275" s="263">
        <v>3</v>
      </c>
      <c r="F1275" s="254" t="s">
        <v>10</v>
      </c>
      <c r="G1275" s="255"/>
    </row>
    <row r="1276" s="246" customFormat="1" customHeight="1" spans="1:7">
      <c r="A1276" s="260">
        <v>1274</v>
      </c>
      <c r="B1276" s="261">
        <v>9787539842592</v>
      </c>
      <c r="C1276" s="262" t="s">
        <v>1303</v>
      </c>
      <c r="D1276" s="260" t="s">
        <v>14</v>
      </c>
      <c r="E1276" s="263">
        <v>3</v>
      </c>
      <c r="F1276" s="254" t="s">
        <v>10</v>
      </c>
      <c r="G1276" s="255"/>
    </row>
    <row r="1277" s="246" customFormat="1" customHeight="1" spans="1:7">
      <c r="A1277" s="260">
        <v>1275</v>
      </c>
      <c r="B1277" s="261">
        <v>9787546165295</v>
      </c>
      <c r="C1277" s="262" t="s">
        <v>1304</v>
      </c>
      <c r="D1277" s="260" t="s">
        <v>374</v>
      </c>
      <c r="E1277" s="263">
        <v>3</v>
      </c>
      <c r="F1277" s="254" t="s">
        <v>10</v>
      </c>
      <c r="G1277" s="255"/>
    </row>
    <row r="1278" s="246" customFormat="1" customHeight="1" spans="1:7">
      <c r="A1278" s="260">
        <v>1276</v>
      </c>
      <c r="B1278" s="261">
        <v>9787546165332</v>
      </c>
      <c r="C1278" s="262" t="s">
        <v>1305</v>
      </c>
      <c r="D1278" s="260" t="s">
        <v>374</v>
      </c>
      <c r="E1278" s="263">
        <v>3</v>
      </c>
      <c r="F1278" s="254" t="s">
        <v>10</v>
      </c>
      <c r="G1278" s="255"/>
    </row>
    <row r="1279" s="246" customFormat="1" customHeight="1" spans="1:7">
      <c r="A1279" s="260">
        <v>1277</v>
      </c>
      <c r="B1279" s="261">
        <v>9787533772529</v>
      </c>
      <c r="C1279" s="262" t="s">
        <v>1306</v>
      </c>
      <c r="D1279" s="260" t="s">
        <v>21</v>
      </c>
      <c r="E1279" s="263">
        <v>3</v>
      </c>
      <c r="F1279" s="254" t="s">
        <v>10</v>
      </c>
      <c r="G1279" s="255"/>
    </row>
    <row r="1280" s="246" customFormat="1" customHeight="1" spans="1:7">
      <c r="A1280" s="260">
        <v>1278</v>
      </c>
      <c r="B1280" s="261">
        <v>9787533772369</v>
      </c>
      <c r="C1280" s="262" t="s">
        <v>1307</v>
      </c>
      <c r="D1280" s="260" t="s">
        <v>21</v>
      </c>
      <c r="E1280" s="263">
        <v>3</v>
      </c>
      <c r="F1280" s="254" t="s">
        <v>10</v>
      </c>
      <c r="G1280" s="255"/>
    </row>
    <row r="1281" s="246" customFormat="1" customHeight="1" spans="1:7">
      <c r="A1281" s="260">
        <v>1279</v>
      </c>
      <c r="B1281" s="261">
        <v>9787533772376</v>
      </c>
      <c r="C1281" s="262" t="s">
        <v>1308</v>
      </c>
      <c r="D1281" s="260" t="s">
        <v>21</v>
      </c>
      <c r="E1281" s="263">
        <v>3</v>
      </c>
      <c r="F1281" s="254" t="s">
        <v>10</v>
      </c>
      <c r="G1281" s="255"/>
    </row>
    <row r="1282" s="246" customFormat="1" customHeight="1" spans="1:7">
      <c r="A1282" s="260">
        <v>1280</v>
      </c>
      <c r="B1282" s="261">
        <v>9787533772383</v>
      </c>
      <c r="C1282" s="262" t="s">
        <v>1309</v>
      </c>
      <c r="D1282" s="260" t="s">
        <v>21</v>
      </c>
      <c r="E1282" s="263">
        <v>3</v>
      </c>
      <c r="F1282" s="254" t="s">
        <v>10</v>
      </c>
      <c r="G1282" s="255"/>
    </row>
    <row r="1283" s="246" customFormat="1" customHeight="1" spans="1:7">
      <c r="A1283" s="260">
        <v>1281</v>
      </c>
      <c r="B1283" s="261">
        <v>9787533772192</v>
      </c>
      <c r="C1283" s="262" t="s">
        <v>1310</v>
      </c>
      <c r="D1283" s="260" t="s">
        <v>21</v>
      </c>
      <c r="E1283" s="263">
        <v>3</v>
      </c>
      <c r="F1283" s="254" t="s">
        <v>10</v>
      </c>
      <c r="G1283" s="255"/>
    </row>
    <row r="1284" s="246" customFormat="1" customHeight="1" spans="1:7">
      <c r="A1284" s="260">
        <v>1282</v>
      </c>
      <c r="B1284" s="261">
        <v>9787533772185</v>
      </c>
      <c r="C1284" s="262" t="s">
        <v>1311</v>
      </c>
      <c r="D1284" s="260" t="s">
        <v>21</v>
      </c>
      <c r="E1284" s="263">
        <v>3</v>
      </c>
      <c r="F1284" s="254" t="s">
        <v>10</v>
      </c>
      <c r="G1284" s="255"/>
    </row>
    <row r="1285" s="246" customFormat="1" customHeight="1" spans="1:7">
      <c r="A1285" s="260">
        <v>1283</v>
      </c>
      <c r="B1285" s="261">
        <v>9787514318180</v>
      </c>
      <c r="C1285" s="262" t="s">
        <v>1312</v>
      </c>
      <c r="D1285" s="260" t="s">
        <v>21</v>
      </c>
      <c r="E1285" s="263">
        <v>3</v>
      </c>
      <c r="F1285" s="254" t="s">
        <v>10</v>
      </c>
      <c r="G1285" s="255"/>
    </row>
    <row r="1286" s="246" customFormat="1" customHeight="1" spans="1:7">
      <c r="A1286" s="260">
        <v>1284</v>
      </c>
      <c r="B1286" s="261">
        <v>9787514318210</v>
      </c>
      <c r="C1286" s="262" t="s">
        <v>1313</v>
      </c>
      <c r="D1286" s="260" t="s">
        <v>73</v>
      </c>
      <c r="E1286" s="263">
        <v>3</v>
      </c>
      <c r="F1286" s="254" t="s">
        <v>10</v>
      </c>
      <c r="G1286" s="255"/>
    </row>
    <row r="1287" s="246" customFormat="1" customHeight="1" spans="1:7">
      <c r="A1287" s="260">
        <v>1285</v>
      </c>
      <c r="B1287" s="261">
        <v>9787514318241</v>
      </c>
      <c r="C1287" s="262" t="s">
        <v>1314</v>
      </c>
      <c r="D1287" s="260" t="s">
        <v>73</v>
      </c>
      <c r="E1287" s="263">
        <v>3</v>
      </c>
      <c r="F1287" s="254" t="s">
        <v>10</v>
      </c>
      <c r="G1287" s="255"/>
    </row>
    <row r="1288" s="246" customFormat="1" customHeight="1" spans="1:7">
      <c r="A1288" s="260">
        <v>1286</v>
      </c>
      <c r="B1288" s="261">
        <v>9787514319750</v>
      </c>
      <c r="C1288" s="262" t="s">
        <v>1315</v>
      </c>
      <c r="D1288" s="260" t="s">
        <v>73</v>
      </c>
      <c r="E1288" s="263">
        <v>3</v>
      </c>
      <c r="F1288" s="254" t="s">
        <v>10</v>
      </c>
      <c r="G1288" s="255"/>
    </row>
    <row r="1289" s="246" customFormat="1" customHeight="1" spans="1:7">
      <c r="A1289" s="260">
        <v>1287</v>
      </c>
      <c r="B1289" s="261">
        <v>9787519268725</v>
      </c>
      <c r="C1289" s="262" t="s">
        <v>1316</v>
      </c>
      <c r="D1289" s="260" t="s">
        <v>9</v>
      </c>
      <c r="E1289" s="263">
        <v>3</v>
      </c>
      <c r="F1289" s="254" t="s">
        <v>10</v>
      </c>
      <c r="G1289" s="255"/>
    </row>
    <row r="1290" s="246" customFormat="1" customHeight="1" spans="1:7">
      <c r="A1290" s="260">
        <v>1288</v>
      </c>
      <c r="B1290" s="261">
        <v>9787510012198</v>
      </c>
      <c r="C1290" s="262" t="s">
        <v>1317</v>
      </c>
      <c r="D1290" s="260" t="s">
        <v>23</v>
      </c>
      <c r="E1290" s="263">
        <v>3</v>
      </c>
      <c r="F1290" s="254" t="s">
        <v>10</v>
      </c>
      <c r="G1290" s="255"/>
    </row>
    <row r="1291" s="246" customFormat="1" customHeight="1" spans="1:7">
      <c r="A1291" s="260">
        <v>1289</v>
      </c>
      <c r="B1291" s="261">
        <v>9787510014482</v>
      </c>
      <c r="C1291" s="262" t="s">
        <v>1318</v>
      </c>
      <c r="D1291" s="260" t="s">
        <v>73</v>
      </c>
      <c r="E1291" s="263">
        <v>3</v>
      </c>
      <c r="F1291" s="254" t="s">
        <v>10</v>
      </c>
      <c r="G1291" s="255"/>
    </row>
    <row r="1292" s="246" customFormat="1" customHeight="1" spans="1:7">
      <c r="A1292" s="260">
        <v>1290</v>
      </c>
      <c r="B1292" s="261">
        <v>9787510014475</v>
      </c>
      <c r="C1292" s="262" t="s">
        <v>1319</v>
      </c>
      <c r="D1292" s="260" t="s">
        <v>855</v>
      </c>
      <c r="E1292" s="263">
        <v>3</v>
      </c>
      <c r="F1292" s="254" t="s">
        <v>10</v>
      </c>
      <c r="G1292" s="255"/>
    </row>
    <row r="1293" s="246" customFormat="1" customHeight="1" spans="1:7">
      <c r="A1293" s="260">
        <v>1291</v>
      </c>
      <c r="B1293" s="261">
        <v>9787510019555</v>
      </c>
      <c r="C1293" s="262" t="s">
        <v>1320</v>
      </c>
      <c r="D1293" s="260" t="s">
        <v>37</v>
      </c>
      <c r="E1293" s="263">
        <v>3</v>
      </c>
      <c r="F1293" s="254" t="s">
        <v>10</v>
      </c>
      <c r="G1293" s="255"/>
    </row>
    <row r="1294" s="246" customFormat="1" customHeight="1" spans="1:7">
      <c r="A1294" s="260">
        <v>1292</v>
      </c>
      <c r="B1294" s="261">
        <v>9787510012631</v>
      </c>
      <c r="C1294" s="262" t="s">
        <v>1321</v>
      </c>
      <c r="D1294" s="260" t="s">
        <v>768</v>
      </c>
      <c r="E1294" s="263">
        <v>3</v>
      </c>
      <c r="F1294" s="254" t="s">
        <v>10</v>
      </c>
      <c r="G1294" s="255"/>
    </row>
    <row r="1295" s="246" customFormat="1" customHeight="1" spans="1:7">
      <c r="A1295" s="260">
        <v>1293</v>
      </c>
      <c r="B1295" s="261">
        <v>9787510012570</v>
      </c>
      <c r="C1295" s="262" t="s">
        <v>1322</v>
      </c>
      <c r="D1295" s="260" t="s">
        <v>37</v>
      </c>
      <c r="E1295" s="263">
        <v>3</v>
      </c>
      <c r="F1295" s="254" t="s">
        <v>10</v>
      </c>
      <c r="G1295" s="255"/>
    </row>
    <row r="1296" s="246" customFormat="1" customHeight="1" spans="1:7">
      <c r="A1296" s="260">
        <v>1294</v>
      </c>
      <c r="B1296" s="261">
        <v>9787510012624</v>
      </c>
      <c r="C1296" s="262" t="s">
        <v>1323</v>
      </c>
      <c r="D1296" s="260" t="s">
        <v>73</v>
      </c>
      <c r="E1296" s="263">
        <v>3</v>
      </c>
      <c r="F1296" s="254" t="s">
        <v>10</v>
      </c>
      <c r="G1296" s="255"/>
    </row>
    <row r="1297" s="246" customFormat="1" customHeight="1" spans="1:7">
      <c r="A1297" s="260">
        <v>1295</v>
      </c>
      <c r="B1297" s="261">
        <v>9787510016417</v>
      </c>
      <c r="C1297" s="262" t="s">
        <v>1324</v>
      </c>
      <c r="D1297" s="260" t="s">
        <v>33</v>
      </c>
      <c r="E1297" s="263">
        <v>3</v>
      </c>
      <c r="F1297" s="254" t="s">
        <v>10</v>
      </c>
      <c r="G1297" s="255"/>
    </row>
    <row r="1298" s="246" customFormat="1" customHeight="1" spans="1:7">
      <c r="A1298" s="260">
        <v>1296</v>
      </c>
      <c r="B1298" s="261">
        <v>9787307116436</v>
      </c>
      <c r="C1298" s="262" t="s">
        <v>1325</v>
      </c>
      <c r="D1298" s="260" t="s">
        <v>14</v>
      </c>
      <c r="E1298" s="263">
        <v>3</v>
      </c>
      <c r="F1298" s="254" t="s">
        <v>10</v>
      </c>
      <c r="G1298" s="255"/>
    </row>
    <row r="1299" s="246" customFormat="1" customHeight="1" spans="1:7">
      <c r="A1299" s="260">
        <v>1297</v>
      </c>
      <c r="B1299" s="261">
        <v>9787307116474</v>
      </c>
      <c r="C1299" s="262" t="s">
        <v>1326</v>
      </c>
      <c r="D1299" s="260" t="s">
        <v>14</v>
      </c>
      <c r="E1299" s="263">
        <v>3</v>
      </c>
      <c r="F1299" s="254" t="s">
        <v>10</v>
      </c>
      <c r="G1299" s="255"/>
    </row>
    <row r="1300" s="246" customFormat="1" customHeight="1" spans="1:7">
      <c r="A1300" s="260">
        <v>1298</v>
      </c>
      <c r="B1300" s="261">
        <v>9787563459247</v>
      </c>
      <c r="C1300" s="262" t="s">
        <v>1327</v>
      </c>
      <c r="D1300" s="260" t="s">
        <v>73</v>
      </c>
      <c r="E1300" s="263">
        <v>3</v>
      </c>
      <c r="F1300" s="254" t="s">
        <v>10</v>
      </c>
      <c r="G1300" s="255"/>
    </row>
    <row r="1301" s="246" customFormat="1" customHeight="1" spans="1:7">
      <c r="A1301" s="260">
        <v>1299</v>
      </c>
      <c r="B1301" s="261">
        <v>9787563459278</v>
      </c>
      <c r="C1301" s="262" t="s">
        <v>1328</v>
      </c>
      <c r="D1301" s="260" t="s">
        <v>48</v>
      </c>
      <c r="E1301" s="263">
        <v>3</v>
      </c>
      <c r="F1301" s="254" t="s">
        <v>10</v>
      </c>
      <c r="G1301" s="255"/>
    </row>
    <row r="1302" s="246" customFormat="1" customHeight="1" spans="1:7">
      <c r="A1302" s="260">
        <v>1300</v>
      </c>
      <c r="B1302" s="261">
        <v>9787563459100</v>
      </c>
      <c r="C1302" s="262" t="s">
        <v>1329</v>
      </c>
      <c r="D1302" s="260" t="s">
        <v>48</v>
      </c>
      <c r="E1302" s="263">
        <v>3</v>
      </c>
      <c r="F1302" s="254" t="s">
        <v>10</v>
      </c>
      <c r="G1302" s="255"/>
    </row>
    <row r="1303" s="246" customFormat="1" customHeight="1" spans="1:7">
      <c r="A1303" s="260">
        <v>1301</v>
      </c>
      <c r="B1303" s="261">
        <v>9787563458837</v>
      </c>
      <c r="C1303" s="262" t="s">
        <v>1330</v>
      </c>
      <c r="D1303" s="260" t="s">
        <v>48</v>
      </c>
      <c r="E1303" s="263">
        <v>3</v>
      </c>
      <c r="F1303" s="254" t="s">
        <v>10</v>
      </c>
      <c r="G1303" s="255"/>
    </row>
    <row r="1304" s="246" customFormat="1" customHeight="1" spans="1:7">
      <c r="A1304" s="260">
        <v>1302</v>
      </c>
      <c r="B1304" s="261">
        <v>9787563458851</v>
      </c>
      <c r="C1304" s="262" t="s">
        <v>1331</v>
      </c>
      <c r="D1304" s="260" t="s">
        <v>48</v>
      </c>
      <c r="E1304" s="263">
        <v>3</v>
      </c>
      <c r="F1304" s="254" t="s">
        <v>10</v>
      </c>
      <c r="G1304" s="255"/>
    </row>
    <row r="1305" s="246" customFormat="1" customHeight="1" spans="1:7">
      <c r="A1305" s="260">
        <v>1303</v>
      </c>
      <c r="B1305" s="261">
        <v>9787563458868</v>
      </c>
      <c r="C1305" s="262" t="s">
        <v>1332</v>
      </c>
      <c r="D1305" s="260" t="s">
        <v>9</v>
      </c>
      <c r="E1305" s="263">
        <v>3</v>
      </c>
      <c r="F1305" s="254" t="s">
        <v>10</v>
      </c>
      <c r="G1305" s="255"/>
    </row>
    <row r="1306" s="246" customFormat="1" customHeight="1" spans="1:7">
      <c r="A1306" s="260">
        <v>1304</v>
      </c>
      <c r="B1306" s="261">
        <v>9787563459032</v>
      </c>
      <c r="C1306" s="262" t="s">
        <v>1333</v>
      </c>
      <c r="D1306" s="260" t="s">
        <v>48</v>
      </c>
      <c r="E1306" s="263">
        <v>3</v>
      </c>
      <c r="F1306" s="254" t="s">
        <v>10</v>
      </c>
      <c r="G1306" s="255"/>
    </row>
    <row r="1307" s="246" customFormat="1" customHeight="1" spans="1:7">
      <c r="A1307" s="260">
        <v>1305</v>
      </c>
      <c r="B1307" s="261">
        <v>9787563458899</v>
      </c>
      <c r="C1307" s="262" t="s">
        <v>1334</v>
      </c>
      <c r="D1307" s="260" t="s">
        <v>9</v>
      </c>
      <c r="E1307" s="263">
        <v>3</v>
      </c>
      <c r="F1307" s="254" t="s">
        <v>10</v>
      </c>
      <c r="G1307" s="255"/>
    </row>
    <row r="1308" s="246" customFormat="1" customHeight="1" spans="1:7">
      <c r="A1308" s="260">
        <v>1306</v>
      </c>
      <c r="B1308" s="261">
        <v>9787563458882</v>
      </c>
      <c r="C1308" s="262" t="s">
        <v>1335</v>
      </c>
      <c r="D1308" s="260" t="s">
        <v>48</v>
      </c>
      <c r="E1308" s="263">
        <v>3</v>
      </c>
      <c r="F1308" s="254" t="s">
        <v>10</v>
      </c>
      <c r="G1308" s="255"/>
    </row>
    <row r="1309" s="246" customFormat="1" customHeight="1" spans="1:7">
      <c r="A1309" s="260">
        <v>1307</v>
      </c>
      <c r="B1309" s="261">
        <v>9787563459025</v>
      </c>
      <c r="C1309" s="262" t="s">
        <v>1336</v>
      </c>
      <c r="D1309" s="260" t="s">
        <v>48</v>
      </c>
      <c r="E1309" s="263">
        <v>3</v>
      </c>
      <c r="F1309" s="254" t="s">
        <v>10</v>
      </c>
      <c r="G1309" s="255"/>
    </row>
    <row r="1310" s="246" customFormat="1" customHeight="1" spans="1:7">
      <c r="A1310" s="260">
        <v>1308</v>
      </c>
      <c r="B1310" s="261">
        <v>9787563459131</v>
      </c>
      <c r="C1310" s="262" t="s">
        <v>1337</v>
      </c>
      <c r="D1310" s="260" t="s">
        <v>48</v>
      </c>
      <c r="E1310" s="263">
        <v>3</v>
      </c>
      <c r="F1310" s="254" t="s">
        <v>10</v>
      </c>
      <c r="G1310" s="255"/>
    </row>
    <row r="1311" s="246" customFormat="1" customHeight="1" spans="1:7">
      <c r="A1311" s="260">
        <v>1309</v>
      </c>
      <c r="B1311" s="261">
        <v>9787563458905</v>
      </c>
      <c r="C1311" s="262" t="s">
        <v>1338</v>
      </c>
      <c r="D1311" s="260" t="s">
        <v>48</v>
      </c>
      <c r="E1311" s="263">
        <v>3</v>
      </c>
      <c r="F1311" s="254" t="s">
        <v>10</v>
      </c>
      <c r="G1311" s="255"/>
    </row>
    <row r="1312" s="246" customFormat="1" customHeight="1" spans="1:7">
      <c r="A1312" s="260">
        <v>1310</v>
      </c>
      <c r="B1312" s="261">
        <v>9787563458912</v>
      </c>
      <c r="C1312" s="262" t="s">
        <v>1339</v>
      </c>
      <c r="D1312" s="260" t="s">
        <v>48</v>
      </c>
      <c r="E1312" s="263">
        <v>3</v>
      </c>
      <c r="F1312" s="254" t="s">
        <v>10</v>
      </c>
      <c r="G1312" s="255"/>
    </row>
    <row r="1313" s="246" customFormat="1" customHeight="1" spans="1:7">
      <c r="A1313" s="260">
        <v>1311</v>
      </c>
      <c r="B1313" s="261">
        <v>9787563459230</v>
      </c>
      <c r="C1313" s="262" t="s">
        <v>1340</v>
      </c>
      <c r="D1313" s="260" t="s">
        <v>48</v>
      </c>
      <c r="E1313" s="263">
        <v>3</v>
      </c>
      <c r="F1313" s="254" t="s">
        <v>10</v>
      </c>
      <c r="G1313" s="255"/>
    </row>
    <row r="1314" s="246" customFormat="1" customHeight="1" spans="1:7">
      <c r="A1314" s="260">
        <v>1312</v>
      </c>
      <c r="B1314" s="261">
        <v>9787563459001</v>
      </c>
      <c r="C1314" s="262" t="s">
        <v>1341</v>
      </c>
      <c r="D1314" s="260" t="s">
        <v>48</v>
      </c>
      <c r="E1314" s="263">
        <v>3</v>
      </c>
      <c r="F1314" s="254" t="s">
        <v>10</v>
      </c>
      <c r="G1314" s="255"/>
    </row>
    <row r="1315" s="246" customFormat="1" customHeight="1" spans="1:7">
      <c r="A1315" s="260">
        <v>1313</v>
      </c>
      <c r="B1315" s="261">
        <v>9787563459223</v>
      </c>
      <c r="C1315" s="262" t="s">
        <v>1342</v>
      </c>
      <c r="D1315" s="260" t="s">
        <v>48</v>
      </c>
      <c r="E1315" s="263">
        <v>3</v>
      </c>
      <c r="F1315" s="254" t="s">
        <v>10</v>
      </c>
      <c r="G1315" s="255"/>
    </row>
    <row r="1316" s="246" customFormat="1" customHeight="1" spans="1:7">
      <c r="A1316" s="260">
        <v>1314</v>
      </c>
      <c r="B1316" s="261">
        <v>9787563458929</v>
      </c>
      <c r="C1316" s="262" t="s">
        <v>1343</v>
      </c>
      <c r="D1316" s="260" t="s">
        <v>48</v>
      </c>
      <c r="E1316" s="263">
        <v>3</v>
      </c>
      <c r="F1316" s="254" t="s">
        <v>10</v>
      </c>
      <c r="G1316" s="255"/>
    </row>
    <row r="1317" s="246" customFormat="1" customHeight="1" spans="1:7">
      <c r="A1317" s="260">
        <v>1315</v>
      </c>
      <c r="B1317" s="261">
        <v>9787563458936</v>
      </c>
      <c r="C1317" s="262" t="s">
        <v>1344</v>
      </c>
      <c r="D1317" s="260" t="s">
        <v>48</v>
      </c>
      <c r="E1317" s="263">
        <v>3</v>
      </c>
      <c r="F1317" s="254" t="s">
        <v>10</v>
      </c>
      <c r="G1317" s="255"/>
    </row>
    <row r="1318" s="246" customFormat="1" customHeight="1" spans="1:7">
      <c r="A1318" s="260">
        <v>1316</v>
      </c>
      <c r="B1318" s="261">
        <v>9787563459292</v>
      </c>
      <c r="C1318" s="262" t="s">
        <v>1345</v>
      </c>
      <c r="D1318" s="260" t="s">
        <v>48</v>
      </c>
      <c r="E1318" s="263">
        <v>3</v>
      </c>
      <c r="F1318" s="254" t="s">
        <v>10</v>
      </c>
      <c r="G1318" s="255"/>
    </row>
    <row r="1319" s="246" customFormat="1" customHeight="1" spans="1:7">
      <c r="A1319" s="260">
        <v>1317</v>
      </c>
      <c r="B1319" s="261">
        <v>9787563459056</v>
      </c>
      <c r="C1319" s="262" t="s">
        <v>1346</v>
      </c>
      <c r="D1319" s="260" t="s">
        <v>48</v>
      </c>
      <c r="E1319" s="263">
        <v>3</v>
      </c>
      <c r="F1319" s="254" t="s">
        <v>10</v>
      </c>
      <c r="G1319" s="255"/>
    </row>
    <row r="1320" s="246" customFormat="1" customHeight="1" spans="1:7">
      <c r="A1320" s="260">
        <v>1318</v>
      </c>
      <c r="B1320" s="261">
        <v>9787563459261</v>
      </c>
      <c r="C1320" s="262" t="s">
        <v>1347</v>
      </c>
      <c r="D1320" s="260" t="s">
        <v>9</v>
      </c>
      <c r="E1320" s="263">
        <v>3</v>
      </c>
      <c r="F1320" s="254" t="s">
        <v>10</v>
      </c>
      <c r="G1320" s="255"/>
    </row>
    <row r="1321" s="246" customFormat="1" customHeight="1" spans="1:7">
      <c r="A1321" s="260">
        <v>1319</v>
      </c>
      <c r="B1321" s="261">
        <v>9787563458943</v>
      </c>
      <c r="C1321" s="262" t="s">
        <v>1348</v>
      </c>
      <c r="D1321" s="260" t="s">
        <v>48</v>
      </c>
      <c r="E1321" s="263">
        <v>3</v>
      </c>
      <c r="F1321" s="254" t="s">
        <v>10</v>
      </c>
      <c r="G1321" s="255"/>
    </row>
    <row r="1322" s="246" customFormat="1" customHeight="1" spans="1:7">
      <c r="A1322" s="260">
        <v>1320</v>
      </c>
      <c r="B1322" s="261">
        <v>9787563459070</v>
      </c>
      <c r="C1322" s="262" t="s">
        <v>1349</v>
      </c>
      <c r="D1322" s="260" t="s">
        <v>48</v>
      </c>
      <c r="E1322" s="263">
        <v>3</v>
      </c>
      <c r="F1322" s="254" t="s">
        <v>10</v>
      </c>
      <c r="G1322" s="255"/>
    </row>
    <row r="1323" s="246" customFormat="1" customHeight="1" spans="1:7">
      <c r="A1323" s="260">
        <v>1321</v>
      </c>
      <c r="B1323" s="261">
        <v>9787563459216</v>
      </c>
      <c r="C1323" s="262" t="s">
        <v>1350</v>
      </c>
      <c r="D1323" s="260" t="s">
        <v>48</v>
      </c>
      <c r="E1323" s="263">
        <v>3</v>
      </c>
      <c r="F1323" s="254" t="s">
        <v>10</v>
      </c>
      <c r="G1323" s="255"/>
    </row>
    <row r="1324" s="246" customFormat="1" customHeight="1" spans="1:7">
      <c r="A1324" s="260">
        <v>1322</v>
      </c>
      <c r="B1324" s="261">
        <v>9787563459186</v>
      </c>
      <c r="C1324" s="262" t="s">
        <v>1351</v>
      </c>
      <c r="D1324" s="260" t="s">
        <v>48</v>
      </c>
      <c r="E1324" s="263">
        <v>3</v>
      </c>
      <c r="F1324" s="254" t="s">
        <v>10</v>
      </c>
      <c r="G1324" s="255"/>
    </row>
    <row r="1325" s="246" customFormat="1" customHeight="1" spans="1:7">
      <c r="A1325" s="260">
        <v>1323</v>
      </c>
      <c r="B1325" s="261">
        <v>9787563459254</v>
      </c>
      <c r="C1325" s="262" t="s">
        <v>1352</v>
      </c>
      <c r="D1325" s="260" t="s">
        <v>9</v>
      </c>
      <c r="E1325" s="263">
        <v>3</v>
      </c>
      <c r="F1325" s="254" t="s">
        <v>10</v>
      </c>
      <c r="G1325" s="255"/>
    </row>
    <row r="1326" s="246" customFormat="1" customHeight="1" spans="1:7">
      <c r="A1326" s="260">
        <v>1324</v>
      </c>
      <c r="B1326" s="261">
        <v>9787563459049</v>
      </c>
      <c r="C1326" s="262" t="s">
        <v>1353</v>
      </c>
      <c r="D1326" s="260" t="s">
        <v>9</v>
      </c>
      <c r="E1326" s="263">
        <v>3</v>
      </c>
      <c r="F1326" s="254" t="s">
        <v>10</v>
      </c>
      <c r="G1326" s="255"/>
    </row>
    <row r="1327" s="246" customFormat="1" customHeight="1" spans="1:7">
      <c r="A1327" s="260">
        <v>1325</v>
      </c>
      <c r="B1327" s="261">
        <v>9787563459179</v>
      </c>
      <c r="C1327" s="262" t="s">
        <v>1354</v>
      </c>
      <c r="D1327" s="260" t="s">
        <v>9</v>
      </c>
      <c r="E1327" s="263">
        <v>3</v>
      </c>
      <c r="F1327" s="254" t="s">
        <v>10</v>
      </c>
      <c r="G1327" s="255"/>
    </row>
    <row r="1328" s="246" customFormat="1" customHeight="1" spans="1:7">
      <c r="A1328" s="260">
        <v>1326</v>
      </c>
      <c r="B1328" s="261">
        <v>9787563459117</v>
      </c>
      <c r="C1328" s="262" t="s">
        <v>1355</v>
      </c>
      <c r="D1328" s="260" t="s">
        <v>48</v>
      </c>
      <c r="E1328" s="263">
        <v>3</v>
      </c>
      <c r="F1328" s="254" t="s">
        <v>10</v>
      </c>
      <c r="G1328" s="255"/>
    </row>
    <row r="1329" s="246" customFormat="1" customHeight="1" spans="1:7">
      <c r="A1329" s="260">
        <v>1327</v>
      </c>
      <c r="B1329" s="261">
        <v>9787563458981</v>
      </c>
      <c r="C1329" s="262" t="s">
        <v>1356</v>
      </c>
      <c r="D1329" s="260" t="s">
        <v>9</v>
      </c>
      <c r="E1329" s="263">
        <v>3</v>
      </c>
      <c r="F1329" s="254" t="s">
        <v>10</v>
      </c>
      <c r="G1329" s="255"/>
    </row>
    <row r="1330" s="246" customFormat="1" customHeight="1" spans="1:7">
      <c r="A1330" s="260">
        <v>1328</v>
      </c>
      <c r="B1330" s="261">
        <v>9787563459162</v>
      </c>
      <c r="C1330" s="262" t="s">
        <v>1357</v>
      </c>
      <c r="D1330" s="260" t="s">
        <v>48</v>
      </c>
      <c r="E1330" s="263">
        <v>3</v>
      </c>
      <c r="F1330" s="254" t="s">
        <v>10</v>
      </c>
      <c r="G1330" s="255"/>
    </row>
    <row r="1331" s="246" customFormat="1" customHeight="1" spans="1:7">
      <c r="A1331" s="260">
        <v>1329</v>
      </c>
      <c r="B1331" s="261">
        <v>9787538460865</v>
      </c>
      <c r="C1331" s="262" t="s">
        <v>1358</v>
      </c>
      <c r="D1331" s="260" t="s">
        <v>48</v>
      </c>
      <c r="E1331" s="263">
        <v>3</v>
      </c>
      <c r="F1331" s="254" t="s">
        <v>10</v>
      </c>
      <c r="G1331" s="255"/>
    </row>
    <row r="1332" s="246" customFormat="1" customHeight="1" spans="1:7">
      <c r="A1332" s="260">
        <v>1330</v>
      </c>
      <c r="B1332" s="261">
        <v>9787551138734</v>
      </c>
      <c r="C1332" s="262" t="s">
        <v>1359</v>
      </c>
      <c r="D1332" s="260" t="s">
        <v>9</v>
      </c>
      <c r="E1332" s="263">
        <v>3</v>
      </c>
      <c r="F1332" s="254" t="s">
        <v>10</v>
      </c>
      <c r="G1332" s="255"/>
    </row>
    <row r="1333" s="246" customFormat="1" customHeight="1" spans="1:7">
      <c r="A1333" s="260">
        <v>1331</v>
      </c>
      <c r="B1333" s="261">
        <v>9787551138703</v>
      </c>
      <c r="C1333" s="262" t="s">
        <v>1360</v>
      </c>
      <c r="D1333" s="260" t="s">
        <v>73</v>
      </c>
      <c r="E1333" s="263">
        <v>3</v>
      </c>
      <c r="F1333" s="254" t="s">
        <v>10</v>
      </c>
      <c r="G1333" s="255"/>
    </row>
    <row r="1334" s="246" customFormat="1" customHeight="1" spans="1:7">
      <c r="A1334" s="260">
        <v>1332</v>
      </c>
      <c r="B1334" s="261">
        <v>9787551138710</v>
      </c>
      <c r="C1334" s="262" t="s">
        <v>1361</v>
      </c>
      <c r="D1334" s="260" t="s">
        <v>239</v>
      </c>
      <c r="E1334" s="263">
        <v>3</v>
      </c>
      <c r="F1334" s="254" t="s">
        <v>10</v>
      </c>
      <c r="G1334" s="255"/>
    </row>
    <row r="1335" s="246" customFormat="1" customHeight="1" spans="1:7">
      <c r="A1335" s="260">
        <v>1333</v>
      </c>
      <c r="B1335" s="261">
        <v>9787551138857</v>
      </c>
      <c r="C1335" s="262" t="s">
        <v>1362</v>
      </c>
      <c r="D1335" s="260" t="s">
        <v>9</v>
      </c>
      <c r="E1335" s="263">
        <v>3</v>
      </c>
      <c r="F1335" s="254" t="s">
        <v>10</v>
      </c>
      <c r="G1335" s="255"/>
    </row>
    <row r="1336" s="246" customFormat="1" customHeight="1" spans="1:7">
      <c r="A1336" s="260">
        <v>1334</v>
      </c>
      <c r="B1336" s="261">
        <v>9787542755124</v>
      </c>
      <c r="C1336" s="262" t="s">
        <v>1363</v>
      </c>
      <c r="D1336" s="260" t="s">
        <v>37</v>
      </c>
      <c r="E1336" s="263">
        <v>3</v>
      </c>
      <c r="F1336" s="254" t="s">
        <v>10</v>
      </c>
      <c r="G1336" s="255"/>
    </row>
    <row r="1337" s="246" customFormat="1" customHeight="1" spans="1:7">
      <c r="A1337" s="260">
        <v>1335</v>
      </c>
      <c r="B1337" s="261">
        <v>9787565605826</v>
      </c>
      <c r="C1337" s="262" t="s">
        <v>1364</v>
      </c>
      <c r="D1337" s="260" t="s">
        <v>9</v>
      </c>
      <c r="E1337" s="263">
        <v>3</v>
      </c>
      <c r="F1337" s="254" t="s">
        <v>10</v>
      </c>
      <c r="G1337" s="255"/>
    </row>
    <row r="1338" s="246" customFormat="1" customHeight="1" spans="1:7">
      <c r="A1338" s="260">
        <v>1336</v>
      </c>
      <c r="B1338" s="261">
        <v>9787565606045</v>
      </c>
      <c r="C1338" s="262" t="s">
        <v>1365</v>
      </c>
      <c r="D1338" s="260" t="s">
        <v>73</v>
      </c>
      <c r="E1338" s="263">
        <v>3</v>
      </c>
      <c r="F1338" s="254" t="s">
        <v>10</v>
      </c>
      <c r="G1338" s="255"/>
    </row>
    <row r="1339" s="246" customFormat="1" customHeight="1" spans="1:7">
      <c r="A1339" s="260">
        <v>1337</v>
      </c>
      <c r="B1339" s="261">
        <v>9787565606090</v>
      </c>
      <c r="C1339" s="262" t="s">
        <v>1366</v>
      </c>
      <c r="D1339" s="260" t="s">
        <v>73</v>
      </c>
      <c r="E1339" s="263">
        <v>3</v>
      </c>
      <c r="F1339" s="254" t="s">
        <v>10</v>
      </c>
      <c r="G1339" s="255"/>
    </row>
    <row r="1340" s="246" customFormat="1" customHeight="1" spans="1:7">
      <c r="A1340" s="260">
        <v>1338</v>
      </c>
      <c r="B1340" s="261">
        <v>9787565606021</v>
      </c>
      <c r="C1340" s="262" t="s">
        <v>1367</v>
      </c>
      <c r="D1340" s="260" t="s">
        <v>73</v>
      </c>
      <c r="E1340" s="263">
        <v>3</v>
      </c>
      <c r="F1340" s="254" t="s">
        <v>10</v>
      </c>
      <c r="G1340" s="255"/>
    </row>
    <row r="1341" s="246" customFormat="1" customHeight="1" spans="1:7">
      <c r="A1341" s="260">
        <v>1339</v>
      </c>
      <c r="B1341" s="261">
        <v>9787565606076</v>
      </c>
      <c r="C1341" s="262" t="s">
        <v>1368</v>
      </c>
      <c r="D1341" s="260" t="s">
        <v>73</v>
      </c>
      <c r="E1341" s="263">
        <v>3</v>
      </c>
      <c r="F1341" s="254" t="s">
        <v>10</v>
      </c>
      <c r="G1341" s="255"/>
    </row>
    <row r="1342" s="246" customFormat="1" customHeight="1" spans="1:7">
      <c r="A1342" s="260">
        <v>1340</v>
      </c>
      <c r="B1342" s="261">
        <v>9787565605437</v>
      </c>
      <c r="C1342" s="262" t="s">
        <v>1369</v>
      </c>
      <c r="D1342" s="260" t="s">
        <v>9</v>
      </c>
      <c r="E1342" s="263">
        <v>3</v>
      </c>
      <c r="F1342" s="254" t="s">
        <v>10</v>
      </c>
      <c r="G1342" s="255"/>
    </row>
    <row r="1343" s="246" customFormat="1" customHeight="1" spans="1:7">
      <c r="A1343" s="260">
        <v>1341</v>
      </c>
      <c r="B1343" s="261">
        <v>9787565605338</v>
      </c>
      <c r="C1343" s="262" t="s">
        <v>1370</v>
      </c>
      <c r="D1343" s="260" t="s">
        <v>9</v>
      </c>
      <c r="E1343" s="263">
        <v>3</v>
      </c>
      <c r="F1343" s="254" t="s">
        <v>10</v>
      </c>
      <c r="G1343" s="255"/>
    </row>
    <row r="1344" s="246" customFormat="1" customHeight="1" spans="1:7">
      <c r="A1344" s="260">
        <v>1342</v>
      </c>
      <c r="B1344" s="261">
        <v>9787565605987</v>
      </c>
      <c r="C1344" s="262" t="s">
        <v>1371</v>
      </c>
      <c r="D1344" s="260" t="s">
        <v>9</v>
      </c>
      <c r="E1344" s="263">
        <v>3</v>
      </c>
      <c r="F1344" s="254" t="s">
        <v>10</v>
      </c>
      <c r="G1344" s="255"/>
    </row>
    <row r="1345" s="246" customFormat="1" customHeight="1" spans="1:7">
      <c r="A1345" s="260">
        <v>1343</v>
      </c>
      <c r="B1345" s="261">
        <v>9787565605994</v>
      </c>
      <c r="C1345" s="262" t="s">
        <v>1372</v>
      </c>
      <c r="D1345" s="260" t="s">
        <v>9</v>
      </c>
      <c r="E1345" s="263">
        <v>3</v>
      </c>
      <c r="F1345" s="254" t="s">
        <v>10</v>
      </c>
      <c r="G1345" s="255"/>
    </row>
    <row r="1346" s="246" customFormat="1" customHeight="1" spans="1:7">
      <c r="A1346" s="260">
        <v>1344</v>
      </c>
      <c r="B1346" s="261">
        <v>9787565605116</v>
      </c>
      <c r="C1346" s="262" t="s">
        <v>1373</v>
      </c>
      <c r="D1346" s="260" t="s">
        <v>9</v>
      </c>
      <c r="E1346" s="263">
        <v>3</v>
      </c>
      <c r="F1346" s="254" t="s">
        <v>10</v>
      </c>
      <c r="G1346" s="255"/>
    </row>
    <row r="1347" s="246" customFormat="1" customHeight="1" spans="1:7">
      <c r="A1347" s="260">
        <v>1345</v>
      </c>
      <c r="B1347" s="261">
        <v>9787565605161</v>
      </c>
      <c r="C1347" s="262" t="s">
        <v>1374</v>
      </c>
      <c r="D1347" s="260" t="s">
        <v>9</v>
      </c>
      <c r="E1347" s="263">
        <v>3</v>
      </c>
      <c r="F1347" s="254" t="s">
        <v>10</v>
      </c>
      <c r="G1347" s="255"/>
    </row>
    <row r="1348" s="246" customFormat="1" customHeight="1" spans="1:7">
      <c r="A1348" s="260">
        <v>1346</v>
      </c>
      <c r="B1348" s="261">
        <v>9787565605154</v>
      </c>
      <c r="C1348" s="262" t="s">
        <v>1375</v>
      </c>
      <c r="D1348" s="260" t="s">
        <v>9</v>
      </c>
      <c r="E1348" s="263">
        <v>3</v>
      </c>
      <c r="F1348" s="254" t="s">
        <v>10</v>
      </c>
      <c r="G1348" s="255"/>
    </row>
    <row r="1349" s="246" customFormat="1" customHeight="1" spans="1:7">
      <c r="A1349" s="260">
        <v>1347</v>
      </c>
      <c r="B1349" s="261">
        <v>9787565605178</v>
      </c>
      <c r="C1349" s="262" t="s">
        <v>1376</v>
      </c>
      <c r="D1349" s="260" t="s">
        <v>9</v>
      </c>
      <c r="E1349" s="263">
        <v>3</v>
      </c>
      <c r="F1349" s="254" t="s">
        <v>10</v>
      </c>
      <c r="G1349" s="255"/>
    </row>
    <row r="1350" s="246" customFormat="1" customHeight="1" spans="1:7">
      <c r="A1350" s="260">
        <v>1348</v>
      </c>
      <c r="B1350" s="261">
        <v>9787565605185</v>
      </c>
      <c r="C1350" s="262" t="s">
        <v>1377</v>
      </c>
      <c r="D1350" s="260" t="s">
        <v>9</v>
      </c>
      <c r="E1350" s="263">
        <v>3</v>
      </c>
      <c r="F1350" s="254" t="s">
        <v>10</v>
      </c>
      <c r="G1350" s="255"/>
    </row>
    <row r="1351" s="246" customFormat="1" customHeight="1" spans="1:7">
      <c r="A1351" s="260">
        <v>1349</v>
      </c>
      <c r="B1351" s="261">
        <v>9787565605192</v>
      </c>
      <c r="C1351" s="262" t="s">
        <v>1378</v>
      </c>
      <c r="D1351" s="260" t="s">
        <v>9</v>
      </c>
      <c r="E1351" s="263">
        <v>3</v>
      </c>
      <c r="F1351" s="254" t="s">
        <v>10</v>
      </c>
      <c r="G1351" s="255"/>
    </row>
    <row r="1352" s="246" customFormat="1" customHeight="1" spans="1:7">
      <c r="A1352" s="260">
        <v>1350</v>
      </c>
      <c r="B1352" s="261">
        <v>9787565605208</v>
      </c>
      <c r="C1352" s="262" t="s">
        <v>1379</v>
      </c>
      <c r="D1352" s="260" t="s">
        <v>9</v>
      </c>
      <c r="E1352" s="263">
        <v>3</v>
      </c>
      <c r="F1352" s="254" t="s">
        <v>10</v>
      </c>
      <c r="G1352" s="255"/>
    </row>
    <row r="1353" s="246" customFormat="1" customHeight="1" spans="1:7">
      <c r="A1353" s="260">
        <v>1351</v>
      </c>
      <c r="B1353" s="261">
        <v>9787565605215</v>
      </c>
      <c r="C1353" s="262" t="s">
        <v>1380</v>
      </c>
      <c r="D1353" s="260" t="s">
        <v>61</v>
      </c>
      <c r="E1353" s="263">
        <v>3</v>
      </c>
      <c r="F1353" s="254" t="s">
        <v>10</v>
      </c>
      <c r="G1353" s="255"/>
    </row>
    <row r="1354" s="246" customFormat="1" customHeight="1" spans="1:7">
      <c r="A1354" s="260">
        <v>1352</v>
      </c>
      <c r="B1354" s="261">
        <v>9787565605772</v>
      </c>
      <c r="C1354" s="262" t="s">
        <v>1381</v>
      </c>
      <c r="D1354" s="260" t="s">
        <v>9</v>
      </c>
      <c r="E1354" s="263">
        <v>3</v>
      </c>
      <c r="F1354" s="254" t="s">
        <v>10</v>
      </c>
      <c r="G1354" s="255"/>
    </row>
    <row r="1355" s="246" customFormat="1" customHeight="1" spans="1:7">
      <c r="A1355" s="260">
        <v>1353</v>
      </c>
      <c r="B1355" s="261">
        <v>9787514309447</v>
      </c>
      <c r="C1355" s="262" t="s">
        <v>1382</v>
      </c>
      <c r="D1355" s="260" t="s">
        <v>48</v>
      </c>
      <c r="E1355" s="263">
        <v>3</v>
      </c>
      <c r="F1355" s="254" t="s">
        <v>10</v>
      </c>
      <c r="G1355" s="255"/>
    </row>
    <row r="1356" s="246" customFormat="1" customHeight="1" spans="1:7">
      <c r="A1356" s="260">
        <v>1354</v>
      </c>
      <c r="B1356" s="261">
        <v>9787514310375</v>
      </c>
      <c r="C1356" s="262" t="s">
        <v>1383</v>
      </c>
      <c r="D1356" s="260" t="s">
        <v>765</v>
      </c>
      <c r="E1356" s="263">
        <v>3</v>
      </c>
      <c r="F1356" s="254" t="s">
        <v>10</v>
      </c>
      <c r="G1356" s="255"/>
    </row>
    <row r="1357" s="246" customFormat="1" customHeight="1" spans="1:7">
      <c r="A1357" s="260">
        <v>1355</v>
      </c>
      <c r="B1357" s="261">
        <v>9787551116923</v>
      </c>
      <c r="C1357" s="262" t="s">
        <v>1384</v>
      </c>
      <c r="D1357" s="260" t="s">
        <v>9</v>
      </c>
      <c r="E1357" s="263">
        <v>3</v>
      </c>
      <c r="F1357" s="254" t="s">
        <v>10</v>
      </c>
      <c r="G1357" s="255"/>
    </row>
    <row r="1358" s="246" customFormat="1" customHeight="1" spans="1:7">
      <c r="A1358" s="260">
        <v>1356</v>
      </c>
      <c r="B1358" s="261">
        <v>9787551116930</v>
      </c>
      <c r="C1358" s="262" t="s">
        <v>1385</v>
      </c>
      <c r="D1358" s="260" t="s">
        <v>9</v>
      </c>
      <c r="E1358" s="263">
        <v>3</v>
      </c>
      <c r="F1358" s="254" t="s">
        <v>10</v>
      </c>
      <c r="G1358" s="255"/>
    </row>
    <row r="1359" s="246" customFormat="1" customHeight="1" spans="1:7">
      <c r="A1359" s="260">
        <v>1357</v>
      </c>
      <c r="B1359" s="261">
        <v>9787551116947</v>
      </c>
      <c r="C1359" s="262" t="s">
        <v>1386</v>
      </c>
      <c r="D1359" s="260" t="s">
        <v>9</v>
      </c>
      <c r="E1359" s="263">
        <v>3</v>
      </c>
      <c r="F1359" s="254" t="s">
        <v>10</v>
      </c>
      <c r="G1359" s="255"/>
    </row>
    <row r="1360" s="246" customFormat="1" customHeight="1" spans="1:7">
      <c r="A1360" s="260">
        <v>1358</v>
      </c>
      <c r="B1360" s="261">
        <v>9787551116961</v>
      </c>
      <c r="C1360" s="262" t="s">
        <v>1387</v>
      </c>
      <c r="D1360" s="260" t="s">
        <v>9</v>
      </c>
      <c r="E1360" s="263">
        <v>3</v>
      </c>
      <c r="F1360" s="254" t="s">
        <v>10</v>
      </c>
      <c r="G1360" s="255"/>
    </row>
    <row r="1361" s="246" customFormat="1" customHeight="1" spans="1:7">
      <c r="A1361" s="260">
        <v>1359</v>
      </c>
      <c r="B1361" s="261">
        <v>9787551116978</v>
      </c>
      <c r="C1361" s="262" t="s">
        <v>1388</v>
      </c>
      <c r="D1361" s="260" t="s">
        <v>9</v>
      </c>
      <c r="E1361" s="263">
        <v>3</v>
      </c>
      <c r="F1361" s="254" t="s">
        <v>10</v>
      </c>
      <c r="G1361" s="255"/>
    </row>
    <row r="1362" s="246" customFormat="1" customHeight="1" spans="1:7">
      <c r="A1362" s="260">
        <v>1360</v>
      </c>
      <c r="B1362" s="261">
        <v>9787551116985</v>
      </c>
      <c r="C1362" s="262" t="s">
        <v>1389</v>
      </c>
      <c r="D1362" s="260" t="s">
        <v>9</v>
      </c>
      <c r="E1362" s="263">
        <v>3</v>
      </c>
      <c r="F1362" s="254" t="s">
        <v>10</v>
      </c>
      <c r="G1362" s="255"/>
    </row>
    <row r="1363" s="246" customFormat="1" customHeight="1" spans="1:7">
      <c r="A1363" s="260">
        <v>1361</v>
      </c>
      <c r="B1363" s="261">
        <v>9787542756664</v>
      </c>
      <c r="C1363" s="262" t="s">
        <v>1390</v>
      </c>
      <c r="D1363" s="260" t="s">
        <v>765</v>
      </c>
      <c r="E1363" s="263">
        <v>3</v>
      </c>
      <c r="F1363" s="254" t="s">
        <v>10</v>
      </c>
      <c r="G1363" s="255"/>
    </row>
    <row r="1364" s="246" customFormat="1" customHeight="1" spans="1:7">
      <c r="A1364" s="260">
        <v>1362</v>
      </c>
      <c r="B1364" s="261">
        <v>9787542756671</v>
      </c>
      <c r="C1364" s="262" t="s">
        <v>1391</v>
      </c>
      <c r="D1364" s="260" t="s">
        <v>12</v>
      </c>
      <c r="E1364" s="263">
        <v>3</v>
      </c>
      <c r="F1364" s="254" t="s">
        <v>10</v>
      </c>
      <c r="G1364" s="255"/>
    </row>
    <row r="1365" s="246" customFormat="1" customHeight="1" spans="1:7">
      <c r="A1365" s="260">
        <v>1363</v>
      </c>
      <c r="B1365" s="261">
        <v>9787542756688</v>
      </c>
      <c r="C1365" s="262" t="s">
        <v>1392</v>
      </c>
      <c r="D1365" s="260" t="s">
        <v>765</v>
      </c>
      <c r="E1365" s="263">
        <v>3</v>
      </c>
      <c r="F1365" s="254" t="s">
        <v>10</v>
      </c>
      <c r="G1365" s="255"/>
    </row>
    <row r="1366" s="246" customFormat="1" customHeight="1" spans="1:7">
      <c r="A1366" s="260">
        <v>1364</v>
      </c>
      <c r="B1366" s="261">
        <v>9787542756695</v>
      </c>
      <c r="C1366" s="262" t="s">
        <v>1393</v>
      </c>
      <c r="D1366" s="260" t="s">
        <v>35</v>
      </c>
      <c r="E1366" s="263">
        <v>3</v>
      </c>
      <c r="F1366" s="254" t="s">
        <v>10</v>
      </c>
      <c r="G1366" s="255"/>
    </row>
    <row r="1367" s="246" customFormat="1" customHeight="1" spans="1:7">
      <c r="A1367" s="260">
        <v>1365</v>
      </c>
      <c r="B1367" s="261">
        <v>9787542756602</v>
      </c>
      <c r="C1367" s="262" t="s">
        <v>1394</v>
      </c>
      <c r="D1367" s="260" t="s">
        <v>765</v>
      </c>
      <c r="E1367" s="263">
        <v>3</v>
      </c>
      <c r="F1367" s="254" t="s">
        <v>10</v>
      </c>
      <c r="G1367" s="255"/>
    </row>
    <row r="1368" s="246" customFormat="1" customHeight="1" spans="1:7">
      <c r="A1368" s="260">
        <v>1366</v>
      </c>
      <c r="B1368" s="261">
        <v>9787542756619</v>
      </c>
      <c r="C1368" s="262" t="s">
        <v>1395</v>
      </c>
      <c r="D1368" s="260" t="s">
        <v>12</v>
      </c>
      <c r="E1368" s="263">
        <v>3</v>
      </c>
      <c r="F1368" s="254" t="s">
        <v>10</v>
      </c>
      <c r="G1368" s="255"/>
    </row>
    <row r="1369" s="246" customFormat="1" customHeight="1" spans="1:7">
      <c r="A1369" s="260">
        <v>1367</v>
      </c>
      <c r="B1369" s="261">
        <v>9787542756626</v>
      </c>
      <c r="C1369" s="262" t="s">
        <v>1396</v>
      </c>
      <c r="D1369" s="260" t="s">
        <v>765</v>
      </c>
      <c r="E1369" s="263">
        <v>3</v>
      </c>
      <c r="F1369" s="254" t="s">
        <v>10</v>
      </c>
      <c r="G1369" s="255"/>
    </row>
    <row r="1370" s="246" customFormat="1" customHeight="1" spans="1:7">
      <c r="A1370" s="260">
        <v>1368</v>
      </c>
      <c r="B1370" s="261">
        <v>9787542756633</v>
      </c>
      <c r="C1370" s="262" t="s">
        <v>1397</v>
      </c>
      <c r="D1370" s="260" t="s">
        <v>12</v>
      </c>
      <c r="E1370" s="263">
        <v>3</v>
      </c>
      <c r="F1370" s="254" t="s">
        <v>10</v>
      </c>
      <c r="G1370" s="255"/>
    </row>
    <row r="1371" s="246" customFormat="1" customHeight="1" spans="1:7">
      <c r="A1371" s="260">
        <v>1369</v>
      </c>
      <c r="B1371" s="261">
        <v>9787542756640</v>
      </c>
      <c r="C1371" s="262" t="s">
        <v>1398</v>
      </c>
      <c r="D1371" s="260" t="s">
        <v>910</v>
      </c>
      <c r="E1371" s="263">
        <v>3</v>
      </c>
      <c r="F1371" s="254" t="s">
        <v>10</v>
      </c>
      <c r="G1371" s="255"/>
    </row>
    <row r="1372" s="246" customFormat="1" customHeight="1" spans="1:7">
      <c r="A1372" s="260">
        <v>1370</v>
      </c>
      <c r="B1372" s="261">
        <v>9787542756657</v>
      </c>
      <c r="C1372" s="262" t="s">
        <v>1399</v>
      </c>
      <c r="D1372" s="260" t="s">
        <v>12</v>
      </c>
      <c r="E1372" s="263">
        <v>3</v>
      </c>
      <c r="F1372" s="254" t="s">
        <v>10</v>
      </c>
      <c r="G1372" s="255"/>
    </row>
    <row r="1373" s="246" customFormat="1" customHeight="1" spans="1:7">
      <c r="A1373" s="260">
        <v>1371</v>
      </c>
      <c r="B1373" s="261">
        <v>9787538899689</v>
      </c>
      <c r="C1373" s="262" t="s">
        <v>1400</v>
      </c>
      <c r="D1373" s="260" t="s">
        <v>61</v>
      </c>
      <c r="E1373" s="263">
        <v>3</v>
      </c>
      <c r="F1373" s="254" t="s">
        <v>10</v>
      </c>
      <c r="G1373" s="255"/>
    </row>
    <row r="1374" s="246" customFormat="1" customHeight="1" spans="1:7">
      <c r="A1374" s="260">
        <v>1372</v>
      </c>
      <c r="B1374" s="261">
        <v>9787563467778</v>
      </c>
      <c r="C1374" s="262" t="s">
        <v>1401</v>
      </c>
      <c r="D1374" s="260" t="s">
        <v>9</v>
      </c>
      <c r="E1374" s="263">
        <v>3</v>
      </c>
      <c r="F1374" s="254" t="s">
        <v>10</v>
      </c>
      <c r="G1374" s="255"/>
    </row>
    <row r="1375" s="246" customFormat="1" customHeight="1" spans="1:7">
      <c r="A1375" s="260">
        <v>1373</v>
      </c>
      <c r="B1375" s="261">
        <v>9787563467839</v>
      </c>
      <c r="C1375" s="262" t="s">
        <v>1402</v>
      </c>
      <c r="D1375" s="260" t="s">
        <v>9</v>
      </c>
      <c r="E1375" s="263">
        <v>3</v>
      </c>
      <c r="F1375" s="254" t="s">
        <v>10</v>
      </c>
      <c r="G1375" s="255"/>
    </row>
    <row r="1376" s="246" customFormat="1" customHeight="1" spans="1:7">
      <c r="A1376" s="260">
        <v>1374</v>
      </c>
      <c r="B1376" s="261">
        <v>9787563467648</v>
      </c>
      <c r="C1376" s="262" t="s">
        <v>1403</v>
      </c>
      <c r="D1376" s="260" t="s">
        <v>9</v>
      </c>
      <c r="E1376" s="263">
        <v>3</v>
      </c>
      <c r="F1376" s="254" t="s">
        <v>10</v>
      </c>
      <c r="G1376" s="255"/>
    </row>
    <row r="1377" s="246" customFormat="1" customHeight="1" spans="1:7">
      <c r="A1377" s="260">
        <v>1375</v>
      </c>
      <c r="B1377" s="261">
        <v>9787563467655</v>
      </c>
      <c r="C1377" s="262" t="s">
        <v>1404</v>
      </c>
      <c r="D1377" s="260" t="s">
        <v>9</v>
      </c>
      <c r="E1377" s="263">
        <v>3</v>
      </c>
      <c r="F1377" s="254" t="s">
        <v>10</v>
      </c>
      <c r="G1377" s="255"/>
    </row>
    <row r="1378" s="246" customFormat="1" customHeight="1" spans="1:7">
      <c r="A1378" s="260">
        <v>1376</v>
      </c>
      <c r="B1378" s="261">
        <v>9787563467815</v>
      </c>
      <c r="C1378" s="262" t="s">
        <v>1405</v>
      </c>
      <c r="D1378" s="260" t="s">
        <v>9</v>
      </c>
      <c r="E1378" s="263">
        <v>3</v>
      </c>
      <c r="F1378" s="254" t="s">
        <v>10</v>
      </c>
      <c r="G1378" s="255"/>
    </row>
    <row r="1379" s="246" customFormat="1" customHeight="1" spans="1:7">
      <c r="A1379" s="260">
        <v>1377</v>
      </c>
      <c r="B1379" s="261">
        <v>9787563467693</v>
      </c>
      <c r="C1379" s="262" t="s">
        <v>1406</v>
      </c>
      <c r="D1379" s="260" t="s">
        <v>9</v>
      </c>
      <c r="E1379" s="263">
        <v>3</v>
      </c>
      <c r="F1379" s="254" t="s">
        <v>10</v>
      </c>
      <c r="G1379" s="255"/>
    </row>
    <row r="1380" s="246" customFormat="1" customHeight="1" spans="1:7">
      <c r="A1380" s="260">
        <v>1378</v>
      </c>
      <c r="B1380" s="261">
        <v>9787563467792</v>
      </c>
      <c r="C1380" s="262" t="s">
        <v>1407</v>
      </c>
      <c r="D1380" s="260" t="s">
        <v>9</v>
      </c>
      <c r="E1380" s="263">
        <v>3</v>
      </c>
      <c r="F1380" s="254" t="s">
        <v>10</v>
      </c>
      <c r="G1380" s="255"/>
    </row>
    <row r="1381" s="246" customFormat="1" customHeight="1" spans="1:7">
      <c r="A1381" s="260">
        <v>1379</v>
      </c>
      <c r="B1381" s="261">
        <v>9787563467679</v>
      </c>
      <c r="C1381" s="262" t="s">
        <v>1408</v>
      </c>
      <c r="D1381" s="260" t="s">
        <v>9</v>
      </c>
      <c r="E1381" s="263">
        <v>3</v>
      </c>
      <c r="F1381" s="254" t="s">
        <v>10</v>
      </c>
      <c r="G1381" s="255"/>
    </row>
    <row r="1382" s="246" customFormat="1" customHeight="1" spans="1:7">
      <c r="A1382" s="260">
        <v>1380</v>
      </c>
      <c r="B1382" s="261">
        <v>9787563467662</v>
      </c>
      <c r="C1382" s="262" t="s">
        <v>1409</v>
      </c>
      <c r="D1382" s="260" t="s">
        <v>9</v>
      </c>
      <c r="E1382" s="263">
        <v>3</v>
      </c>
      <c r="F1382" s="254" t="s">
        <v>10</v>
      </c>
      <c r="G1382" s="255"/>
    </row>
    <row r="1383" s="246" customFormat="1" customHeight="1" spans="1:7">
      <c r="A1383" s="260">
        <v>1381</v>
      </c>
      <c r="B1383" s="261">
        <v>9787563467761</v>
      </c>
      <c r="C1383" s="262" t="s">
        <v>1410</v>
      </c>
      <c r="D1383" s="260" t="s">
        <v>9</v>
      </c>
      <c r="E1383" s="263">
        <v>3</v>
      </c>
      <c r="F1383" s="254" t="s">
        <v>10</v>
      </c>
      <c r="G1383" s="255"/>
    </row>
    <row r="1384" s="246" customFormat="1" customHeight="1" spans="1:7">
      <c r="A1384" s="260">
        <v>1382</v>
      </c>
      <c r="B1384" s="261">
        <v>9787563467686</v>
      </c>
      <c r="C1384" s="262" t="s">
        <v>1411</v>
      </c>
      <c r="D1384" s="260" t="s">
        <v>9</v>
      </c>
      <c r="E1384" s="263">
        <v>3</v>
      </c>
      <c r="F1384" s="254" t="s">
        <v>10</v>
      </c>
      <c r="G1384" s="255"/>
    </row>
    <row r="1385" s="246" customFormat="1" customHeight="1" spans="1:7">
      <c r="A1385" s="260">
        <v>1383</v>
      </c>
      <c r="B1385" s="261">
        <v>9787563467754</v>
      </c>
      <c r="C1385" s="262" t="s">
        <v>1412</v>
      </c>
      <c r="D1385" s="260" t="s">
        <v>9</v>
      </c>
      <c r="E1385" s="263">
        <v>3</v>
      </c>
      <c r="F1385" s="254" t="s">
        <v>10</v>
      </c>
      <c r="G1385" s="255"/>
    </row>
    <row r="1386" s="246" customFormat="1" customHeight="1" spans="1:7">
      <c r="A1386" s="260">
        <v>1384</v>
      </c>
      <c r="B1386" s="261">
        <v>9787563467709</v>
      </c>
      <c r="C1386" s="262" t="s">
        <v>1413</v>
      </c>
      <c r="D1386" s="260" t="s">
        <v>9</v>
      </c>
      <c r="E1386" s="263">
        <v>3</v>
      </c>
      <c r="F1386" s="254" t="s">
        <v>10</v>
      </c>
      <c r="G1386" s="255"/>
    </row>
    <row r="1387" s="246" customFormat="1" customHeight="1" spans="1:7">
      <c r="A1387" s="260">
        <v>1385</v>
      </c>
      <c r="B1387" s="261">
        <v>9787563467822</v>
      </c>
      <c r="C1387" s="262" t="s">
        <v>1414</v>
      </c>
      <c r="D1387" s="260" t="s">
        <v>9</v>
      </c>
      <c r="E1387" s="263">
        <v>3</v>
      </c>
      <c r="F1387" s="254" t="s">
        <v>10</v>
      </c>
      <c r="G1387" s="255"/>
    </row>
    <row r="1388" s="246" customFormat="1" customHeight="1" spans="1:7">
      <c r="A1388" s="260">
        <v>1386</v>
      </c>
      <c r="B1388" s="261">
        <v>9787563467747</v>
      </c>
      <c r="C1388" s="262" t="s">
        <v>1415</v>
      </c>
      <c r="D1388" s="260" t="s">
        <v>9</v>
      </c>
      <c r="E1388" s="263">
        <v>3</v>
      </c>
      <c r="F1388" s="254" t="s">
        <v>10</v>
      </c>
      <c r="G1388" s="255"/>
    </row>
    <row r="1389" s="246" customFormat="1" customHeight="1" spans="1:7">
      <c r="A1389" s="260">
        <v>1387</v>
      </c>
      <c r="B1389" s="261">
        <v>9787563467785</v>
      </c>
      <c r="C1389" s="262" t="s">
        <v>1416</v>
      </c>
      <c r="D1389" s="260" t="s">
        <v>9</v>
      </c>
      <c r="E1389" s="263">
        <v>3</v>
      </c>
      <c r="F1389" s="254" t="s">
        <v>10</v>
      </c>
      <c r="G1389" s="255"/>
    </row>
    <row r="1390" s="246" customFormat="1" customHeight="1" spans="1:7">
      <c r="A1390" s="260">
        <v>1388</v>
      </c>
      <c r="B1390" s="261">
        <v>9787563467808</v>
      </c>
      <c r="C1390" s="262" t="s">
        <v>1417</v>
      </c>
      <c r="D1390" s="260" t="s">
        <v>9</v>
      </c>
      <c r="E1390" s="263">
        <v>3</v>
      </c>
      <c r="F1390" s="254" t="s">
        <v>10</v>
      </c>
      <c r="G1390" s="255"/>
    </row>
    <row r="1391" s="246" customFormat="1" customHeight="1" spans="1:7">
      <c r="A1391" s="260">
        <v>1389</v>
      </c>
      <c r="B1391" s="261">
        <v>9787530869727</v>
      </c>
      <c r="C1391" s="262" t="s">
        <v>1418</v>
      </c>
      <c r="D1391" s="260" t="s">
        <v>48</v>
      </c>
      <c r="E1391" s="263">
        <v>3</v>
      </c>
      <c r="F1391" s="254" t="s">
        <v>10</v>
      </c>
      <c r="G1391" s="255"/>
    </row>
    <row r="1392" s="246" customFormat="1" customHeight="1" spans="1:7">
      <c r="A1392" s="260">
        <v>1390</v>
      </c>
      <c r="B1392" s="261">
        <v>9787531568803</v>
      </c>
      <c r="C1392" s="262" t="s">
        <v>1419</v>
      </c>
      <c r="D1392" s="260" t="s">
        <v>9</v>
      </c>
      <c r="E1392" s="263">
        <v>3</v>
      </c>
      <c r="F1392" s="254" t="s">
        <v>10</v>
      </c>
      <c r="G1392" s="255"/>
    </row>
    <row r="1393" s="246" customFormat="1" customHeight="1" spans="1:7">
      <c r="A1393" s="260">
        <v>1391</v>
      </c>
      <c r="B1393" s="261">
        <v>9787514314038</v>
      </c>
      <c r="C1393" s="262" t="s">
        <v>1420</v>
      </c>
      <c r="D1393" s="260" t="s">
        <v>56</v>
      </c>
      <c r="E1393" s="263">
        <v>3</v>
      </c>
      <c r="F1393" s="254" t="s">
        <v>10</v>
      </c>
      <c r="G1393" s="255"/>
    </row>
    <row r="1394" s="246" customFormat="1" customHeight="1" spans="1:7">
      <c r="A1394" s="260">
        <v>1392</v>
      </c>
      <c r="B1394" s="261">
        <v>9787514314045</v>
      </c>
      <c r="C1394" s="262" t="s">
        <v>1421</v>
      </c>
      <c r="D1394" s="260" t="s">
        <v>21</v>
      </c>
      <c r="E1394" s="263">
        <v>3</v>
      </c>
      <c r="F1394" s="254" t="s">
        <v>10</v>
      </c>
      <c r="G1394" s="255"/>
    </row>
    <row r="1395" s="246" customFormat="1" customHeight="1" spans="1:7">
      <c r="A1395" s="260">
        <v>1393</v>
      </c>
      <c r="B1395" s="261">
        <v>9787514320862</v>
      </c>
      <c r="C1395" s="262" t="s">
        <v>1422</v>
      </c>
      <c r="D1395" s="260" t="s">
        <v>48</v>
      </c>
      <c r="E1395" s="263">
        <v>3</v>
      </c>
      <c r="F1395" s="254" t="s">
        <v>10</v>
      </c>
      <c r="G1395" s="255"/>
    </row>
    <row r="1396" s="246" customFormat="1" customHeight="1" spans="1:7">
      <c r="A1396" s="260">
        <v>1394</v>
      </c>
      <c r="B1396" s="261">
        <v>9787514320855</v>
      </c>
      <c r="C1396" s="262" t="s">
        <v>1423</v>
      </c>
      <c r="D1396" s="260" t="s">
        <v>48</v>
      </c>
      <c r="E1396" s="263">
        <v>3</v>
      </c>
      <c r="F1396" s="254" t="s">
        <v>10</v>
      </c>
      <c r="G1396" s="255"/>
    </row>
    <row r="1397" s="246" customFormat="1" customHeight="1" spans="1:7">
      <c r="A1397" s="260">
        <v>1395</v>
      </c>
      <c r="B1397" s="261">
        <v>9787518615094</v>
      </c>
      <c r="C1397" s="262" t="s">
        <v>1424</v>
      </c>
      <c r="D1397" s="260" t="s">
        <v>56</v>
      </c>
      <c r="E1397" s="263">
        <v>3</v>
      </c>
      <c r="F1397" s="254" t="s">
        <v>10</v>
      </c>
      <c r="G1397" s="255"/>
    </row>
    <row r="1398" s="246" customFormat="1" customHeight="1" spans="1:7">
      <c r="A1398" s="260">
        <v>1396</v>
      </c>
      <c r="B1398" s="261">
        <v>9787520204910</v>
      </c>
      <c r="C1398" s="262" t="s">
        <v>1425</v>
      </c>
      <c r="D1398" s="260" t="s">
        <v>239</v>
      </c>
      <c r="E1398" s="263">
        <v>3</v>
      </c>
      <c r="F1398" s="254" t="s">
        <v>10</v>
      </c>
      <c r="G1398" s="255"/>
    </row>
    <row r="1399" s="246" customFormat="1" customHeight="1" spans="1:7">
      <c r="A1399" s="260">
        <v>1397</v>
      </c>
      <c r="B1399" s="261">
        <v>9787563467556</v>
      </c>
      <c r="C1399" s="262" t="s">
        <v>1426</v>
      </c>
      <c r="D1399" s="260" t="s">
        <v>9</v>
      </c>
      <c r="E1399" s="263">
        <v>3</v>
      </c>
      <c r="F1399" s="254" t="s">
        <v>10</v>
      </c>
      <c r="G1399" s="255"/>
    </row>
    <row r="1400" s="246" customFormat="1" customHeight="1" spans="1:7">
      <c r="A1400" s="260">
        <v>1398</v>
      </c>
      <c r="B1400" s="261">
        <v>9787563467532</v>
      </c>
      <c r="C1400" s="262" t="s">
        <v>1427</v>
      </c>
      <c r="D1400" s="260" t="s">
        <v>9</v>
      </c>
      <c r="E1400" s="263">
        <v>3</v>
      </c>
      <c r="F1400" s="254" t="s">
        <v>10</v>
      </c>
      <c r="G1400" s="255"/>
    </row>
    <row r="1401" s="246" customFormat="1" customHeight="1" spans="1:7">
      <c r="A1401" s="260">
        <v>1399</v>
      </c>
      <c r="B1401" s="261">
        <v>9787563467587</v>
      </c>
      <c r="C1401" s="262" t="s">
        <v>1428</v>
      </c>
      <c r="D1401" s="260" t="s">
        <v>9</v>
      </c>
      <c r="E1401" s="263">
        <v>3</v>
      </c>
      <c r="F1401" s="254" t="s">
        <v>10</v>
      </c>
      <c r="G1401" s="255"/>
    </row>
    <row r="1402" s="246" customFormat="1" customHeight="1" spans="1:7">
      <c r="A1402" s="260">
        <v>1400</v>
      </c>
      <c r="B1402" s="261">
        <v>9787563467549</v>
      </c>
      <c r="C1402" s="262" t="s">
        <v>1429</v>
      </c>
      <c r="D1402" s="260" t="s">
        <v>9</v>
      </c>
      <c r="E1402" s="263">
        <v>3</v>
      </c>
      <c r="F1402" s="254" t="s">
        <v>10</v>
      </c>
      <c r="G1402" s="255"/>
    </row>
    <row r="1403" s="246" customFormat="1" customHeight="1" spans="1:7">
      <c r="A1403" s="260">
        <v>1401</v>
      </c>
      <c r="B1403" s="261">
        <v>9787563467570</v>
      </c>
      <c r="C1403" s="262" t="s">
        <v>1430</v>
      </c>
      <c r="D1403" s="260" t="s">
        <v>9</v>
      </c>
      <c r="E1403" s="263">
        <v>3</v>
      </c>
      <c r="F1403" s="254" t="s">
        <v>10</v>
      </c>
      <c r="G1403" s="255"/>
    </row>
    <row r="1404" s="246" customFormat="1" customHeight="1" spans="1:7">
      <c r="A1404" s="260">
        <v>1402</v>
      </c>
      <c r="B1404" s="261">
        <v>9787563467457</v>
      </c>
      <c r="C1404" s="262" t="s">
        <v>1431</v>
      </c>
      <c r="D1404" s="260" t="s">
        <v>9</v>
      </c>
      <c r="E1404" s="263">
        <v>3</v>
      </c>
      <c r="F1404" s="254" t="s">
        <v>10</v>
      </c>
      <c r="G1404" s="255"/>
    </row>
    <row r="1405" s="246" customFormat="1" customHeight="1" spans="1:7">
      <c r="A1405" s="260">
        <v>1403</v>
      </c>
      <c r="B1405" s="261">
        <v>9787563467525</v>
      </c>
      <c r="C1405" s="262" t="s">
        <v>1432</v>
      </c>
      <c r="D1405" s="260" t="s">
        <v>9</v>
      </c>
      <c r="E1405" s="263">
        <v>3</v>
      </c>
      <c r="F1405" s="254" t="s">
        <v>10</v>
      </c>
      <c r="G1405" s="255"/>
    </row>
    <row r="1406" s="246" customFormat="1" customHeight="1" spans="1:7">
      <c r="A1406" s="260">
        <v>1404</v>
      </c>
      <c r="B1406" s="261">
        <v>9787563467600</v>
      </c>
      <c r="C1406" s="262" t="s">
        <v>1433</v>
      </c>
      <c r="D1406" s="260" t="s">
        <v>9</v>
      </c>
      <c r="E1406" s="263">
        <v>3</v>
      </c>
      <c r="F1406" s="254" t="s">
        <v>10</v>
      </c>
      <c r="G1406" s="255"/>
    </row>
    <row r="1407" s="246" customFormat="1" customHeight="1" spans="1:7">
      <c r="A1407" s="260">
        <v>1405</v>
      </c>
      <c r="B1407" s="261">
        <v>9787563467624</v>
      </c>
      <c r="C1407" s="262" t="s">
        <v>1434</v>
      </c>
      <c r="D1407" s="260" t="s">
        <v>9</v>
      </c>
      <c r="E1407" s="263">
        <v>3</v>
      </c>
      <c r="F1407" s="254" t="s">
        <v>10</v>
      </c>
      <c r="G1407" s="255"/>
    </row>
    <row r="1408" s="246" customFormat="1" customHeight="1" spans="1:7">
      <c r="A1408" s="260">
        <v>1406</v>
      </c>
      <c r="B1408" s="261">
        <v>9787563467464</v>
      </c>
      <c r="C1408" s="262" t="s">
        <v>1435</v>
      </c>
      <c r="D1408" s="260" t="s">
        <v>9</v>
      </c>
      <c r="E1408" s="263">
        <v>3</v>
      </c>
      <c r="F1408" s="254" t="s">
        <v>10</v>
      </c>
      <c r="G1408" s="255"/>
    </row>
    <row r="1409" s="246" customFormat="1" customHeight="1" spans="1:7">
      <c r="A1409" s="260">
        <v>1407</v>
      </c>
      <c r="B1409" s="261">
        <v>9787563467501</v>
      </c>
      <c r="C1409" s="262" t="s">
        <v>1436</v>
      </c>
      <c r="D1409" s="260" t="s">
        <v>9</v>
      </c>
      <c r="E1409" s="263">
        <v>3</v>
      </c>
      <c r="F1409" s="254" t="s">
        <v>10</v>
      </c>
      <c r="G1409" s="255"/>
    </row>
    <row r="1410" s="246" customFormat="1" customHeight="1" spans="1:7">
      <c r="A1410" s="260">
        <v>1408</v>
      </c>
      <c r="B1410" s="261">
        <v>9787563467488</v>
      </c>
      <c r="C1410" s="262" t="s">
        <v>1437</v>
      </c>
      <c r="D1410" s="260" t="s">
        <v>9</v>
      </c>
      <c r="E1410" s="263">
        <v>3</v>
      </c>
      <c r="F1410" s="254" t="s">
        <v>10</v>
      </c>
      <c r="G1410" s="255"/>
    </row>
    <row r="1411" s="246" customFormat="1" customHeight="1" spans="1:7">
      <c r="A1411" s="260">
        <v>1409</v>
      </c>
      <c r="B1411" s="261">
        <v>9787563467594</v>
      </c>
      <c r="C1411" s="262" t="s">
        <v>1438</v>
      </c>
      <c r="D1411" s="260" t="s">
        <v>9</v>
      </c>
      <c r="E1411" s="263">
        <v>3</v>
      </c>
      <c r="F1411" s="254" t="s">
        <v>10</v>
      </c>
      <c r="G1411" s="255"/>
    </row>
    <row r="1412" s="246" customFormat="1" customHeight="1" spans="1:7">
      <c r="A1412" s="260">
        <v>1410</v>
      </c>
      <c r="B1412" s="261">
        <v>9787563467433</v>
      </c>
      <c r="C1412" s="262" t="s">
        <v>1439</v>
      </c>
      <c r="D1412" s="260" t="s">
        <v>9</v>
      </c>
      <c r="E1412" s="263">
        <v>3</v>
      </c>
      <c r="F1412" s="254" t="s">
        <v>10</v>
      </c>
      <c r="G1412" s="255"/>
    </row>
    <row r="1413" s="246" customFormat="1" customHeight="1" spans="1:7">
      <c r="A1413" s="260">
        <v>1411</v>
      </c>
      <c r="B1413" s="261">
        <v>9787563467617</v>
      </c>
      <c r="C1413" s="262" t="s">
        <v>1440</v>
      </c>
      <c r="D1413" s="260" t="s">
        <v>9</v>
      </c>
      <c r="E1413" s="263">
        <v>3</v>
      </c>
      <c r="F1413" s="254" t="s">
        <v>10</v>
      </c>
      <c r="G1413" s="255"/>
    </row>
    <row r="1414" s="246" customFormat="1" customHeight="1" spans="1:7">
      <c r="A1414" s="260">
        <v>1412</v>
      </c>
      <c r="B1414" s="261">
        <v>9787563467563</v>
      </c>
      <c r="C1414" s="262" t="s">
        <v>1441</v>
      </c>
      <c r="D1414" s="260" t="s">
        <v>9</v>
      </c>
      <c r="E1414" s="263">
        <v>3</v>
      </c>
      <c r="F1414" s="254" t="s">
        <v>10</v>
      </c>
      <c r="G1414" s="255"/>
    </row>
    <row r="1415" s="246" customFormat="1" customHeight="1" spans="1:7">
      <c r="A1415" s="260">
        <v>1413</v>
      </c>
      <c r="B1415" s="261">
        <v>9787563467518</v>
      </c>
      <c r="C1415" s="262" t="s">
        <v>1442</v>
      </c>
      <c r="D1415" s="260" t="s">
        <v>9</v>
      </c>
      <c r="E1415" s="263">
        <v>3</v>
      </c>
      <c r="F1415" s="254" t="s">
        <v>10</v>
      </c>
      <c r="G1415" s="255"/>
    </row>
    <row r="1416" s="246" customFormat="1" customHeight="1" spans="1:7">
      <c r="A1416" s="260">
        <v>1414</v>
      </c>
      <c r="B1416" s="261">
        <v>9787563467495</v>
      </c>
      <c r="C1416" s="262" t="s">
        <v>1443</v>
      </c>
      <c r="D1416" s="260" t="s">
        <v>9</v>
      </c>
      <c r="E1416" s="263">
        <v>3</v>
      </c>
      <c r="F1416" s="254" t="s">
        <v>10</v>
      </c>
      <c r="G1416" s="255"/>
    </row>
    <row r="1417" s="246" customFormat="1" customHeight="1" spans="1:7">
      <c r="A1417" s="260">
        <v>1415</v>
      </c>
      <c r="B1417" s="261">
        <v>9787558510793</v>
      </c>
      <c r="C1417" s="262" t="s">
        <v>1444</v>
      </c>
      <c r="D1417" s="260" t="s">
        <v>48</v>
      </c>
      <c r="E1417" s="263">
        <v>3</v>
      </c>
      <c r="F1417" s="254" t="s">
        <v>10</v>
      </c>
      <c r="G1417" s="255"/>
    </row>
    <row r="1418" s="246" customFormat="1" customHeight="1" spans="1:7">
      <c r="A1418" s="260">
        <v>1416</v>
      </c>
      <c r="B1418" s="261">
        <v>9787558179150</v>
      </c>
      <c r="C1418" s="262" t="s">
        <v>1445</v>
      </c>
      <c r="D1418" s="260" t="s">
        <v>48</v>
      </c>
      <c r="E1418" s="263">
        <v>3</v>
      </c>
      <c r="F1418" s="254" t="s">
        <v>10</v>
      </c>
      <c r="G1418" s="255"/>
    </row>
    <row r="1419" s="246" customFormat="1" customHeight="1" spans="1:7">
      <c r="A1419" s="260">
        <v>1417</v>
      </c>
      <c r="B1419" s="261">
        <v>9787538596229</v>
      </c>
      <c r="C1419" s="262" t="s">
        <v>1446</v>
      </c>
      <c r="D1419" s="260" t="s">
        <v>14</v>
      </c>
      <c r="E1419" s="263">
        <v>3</v>
      </c>
      <c r="F1419" s="254" t="s">
        <v>10</v>
      </c>
      <c r="G1419" s="255"/>
    </row>
    <row r="1420" s="246" customFormat="1" customHeight="1" spans="1:7">
      <c r="A1420" s="260">
        <v>1418</v>
      </c>
      <c r="B1420" s="261">
        <v>9787538593303</v>
      </c>
      <c r="C1420" s="262" t="s">
        <v>1447</v>
      </c>
      <c r="D1420" s="260" t="s">
        <v>855</v>
      </c>
      <c r="E1420" s="263">
        <v>3</v>
      </c>
      <c r="F1420" s="254" t="s">
        <v>10</v>
      </c>
      <c r="G1420" s="255"/>
    </row>
    <row r="1421" s="246" customFormat="1" customHeight="1" spans="1:7">
      <c r="A1421" s="260">
        <v>1419</v>
      </c>
      <c r="B1421" s="261">
        <v>9787538596236</v>
      </c>
      <c r="C1421" s="262" t="s">
        <v>1448</v>
      </c>
      <c r="D1421" s="260" t="s">
        <v>14</v>
      </c>
      <c r="E1421" s="263">
        <v>3</v>
      </c>
      <c r="F1421" s="254" t="s">
        <v>10</v>
      </c>
      <c r="G1421" s="255"/>
    </row>
    <row r="1422" s="246" customFormat="1" customHeight="1" spans="1:7">
      <c r="A1422" s="260">
        <v>1420</v>
      </c>
      <c r="B1422" s="261">
        <v>9787514309010</v>
      </c>
      <c r="C1422" s="262" t="s">
        <v>1449</v>
      </c>
      <c r="D1422" s="260" t="s">
        <v>14</v>
      </c>
      <c r="E1422" s="263">
        <v>3</v>
      </c>
      <c r="F1422" s="254" t="s">
        <v>10</v>
      </c>
      <c r="G1422" s="255"/>
    </row>
    <row r="1423" s="246" customFormat="1" customHeight="1" spans="1:7">
      <c r="A1423" s="260">
        <v>1421</v>
      </c>
      <c r="B1423" s="261">
        <v>9787538593327</v>
      </c>
      <c r="C1423" s="262" t="s">
        <v>1450</v>
      </c>
      <c r="D1423" s="260" t="s">
        <v>16</v>
      </c>
      <c r="E1423" s="263">
        <v>3</v>
      </c>
      <c r="F1423" s="254" t="s">
        <v>10</v>
      </c>
      <c r="G1423" s="255"/>
    </row>
    <row r="1424" s="246" customFormat="1" customHeight="1" spans="1:7">
      <c r="A1424" s="260">
        <v>1422</v>
      </c>
      <c r="B1424" s="261">
        <v>9787538596250</v>
      </c>
      <c r="C1424" s="262" t="s">
        <v>1451</v>
      </c>
      <c r="D1424" s="260" t="s">
        <v>768</v>
      </c>
      <c r="E1424" s="263">
        <v>3</v>
      </c>
      <c r="F1424" s="254" t="s">
        <v>10</v>
      </c>
      <c r="G1424" s="255"/>
    </row>
    <row r="1425" s="246" customFormat="1" customHeight="1" spans="1:7">
      <c r="A1425" s="260">
        <v>1423</v>
      </c>
      <c r="B1425" s="261">
        <v>9787538593341</v>
      </c>
      <c r="C1425" s="262" t="s">
        <v>1452</v>
      </c>
      <c r="D1425" s="260" t="s">
        <v>12</v>
      </c>
      <c r="E1425" s="263">
        <v>3</v>
      </c>
      <c r="F1425" s="254" t="s">
        <v>10</v>
      </c>
      <c r="G1425" s="255"/>
    </row>
    <row r="1426" s="246" customFormat="1" customHeight="1" spans="1:7">
      <c r="A1426" s="260">
        <v>1424</v>
      </c>
      <c r="B1426" s="261">
        <v>9787538593358</v>
      </c>
      <c r="C1426" s="262" t="s">
        <v>1453</v>
      </c>
      <c r="D1426" s="260" t="s">
        <v>12</v>
      </c>
      <c r="E1426" s="263">
        <v>3</v>
      </c>
      <c r="F1426" s="254" t="s">
        <v>10</v>
      </c>
      <c r="G1426" s="255"/>
    </row>
    <row r="1427" s="246" customFormat="1" customHeight="1" spans="1:7">
      <c r="A1427" s="260">
        <v>1425</v>
      </c>
      <c r="B1427" s="261">
        <v>9787538593365</v>
      </c>
      <c r="C1427" s="262" t="s">
        <v>1454</v>
      </c>
      <c r="D1427" s="260" t="s">
        <v>35</v>
      </c>
      <c r="E1427" s="263">
        <v>3</v>
      </c>
      <c r="F1427" s="254" t="s">
        <v>10</v>
      </c>
      <c r="G1427" s="255"/>
    </row>
    <row r="1428" s="246" customFormat="1" customHeight="1" spans="1:7">
      <c r="A1428" s="260">
        <v>1426</v>
      </c>
      <c r="B1428" s="261">
        <v>9787538593389</v>
      </c>
      <c r="C1428" s="262" t="s">
        <v>1455</v>
      </c>
      <c r="D1428" s="260" t="s">
        <v>56</v>
      </c>
      <c r="E1428" s="263">
        <v>3</v>
      </c>
      <c r="F1428" s="254" t="s">
        <v>10</v>
      </c>
      <c r="G1428" s="255"/>
    </row>
    <row r="1429" s="246" customFormat="1" customHeight="1" spans="1:7">
      <c r="A1429" s="260">
        <v>1427</v>
      </c>
      <c r="B1429" s="261">
        <v>9787514352085</v>
      </c>
      <c r="C1429" s="262" t="s">
        <v>1456</v>
      </c>
      <c r="D1429" s="260" t="s">
        <v>14</v>
      </c>
      <c r="E1429" s="263">
        <v>3</v>
      </c>
      <c r="F1429" s="254" t="s">
        <v>10</v>
      </c>
      <c r="G1429" s="255"/>
    </row>
    <row r="1430" s="246" customFormat="1" customHeight="1" spans="1:7">
      <c r="A1430" s="260">
        <v>1428</v>
      </c>
      <c r="B1430" s="261">
        <v>9787538596274</v>
      </c>
      <c r="C1430" s="262" t="s">
        <v>1457</v>
      </c>
      <c r="D1430" s="260" t="s">
        <v>768</v>
      </c>
      <c r="E1430" s="263">
        <v>3</v>
      </c>
      <c r="F1430" s="254" t="s">
        <v>10</v>
      </c>
      <c r="G1430" s="255"/>
    </row>
    <row r="1431" s="246" customFormat="1" customHeight="1" spans="1:7">
      <c r="A1431" s="260">
        <v>1429</v>
      </c>
      <c r="B1431" s="261">
        <v>9787514314076</v>
      </c>
      <c r="C1431" s="262" t="s">
        <v>1458</v>
      </c>
      <c r="D1431" s="260" t="s">
        <v>374</v>
      </c>
      <c r="E1431" s="263">
        <v>3</v>
      </c>
      <c r="F1431" s="254" t="s">
        <v>10</v>
      </c>
      <c r="G1431" s="255"/>
    </row>
    <row r="1432" s="246" customFormat="1" customHeight="1" spans="1:7">
      <c r="A1432" s="260">
        <v>1430</v>
      </c>
      <c r="B1432" s="261">
        <v>9787538593419</v>
      </c>
      <c r="C1432" s="262" t="s">
        <v>1459</v>
      </c>
      <c r="D1432" s="260" t="s">
        <v>12</v>
      </c>
      <c r="E1432" s="263">
        <v>3</v>
      </c>
      <c r="F1432" s="254" t="s">
        <v>10</v>
      </c>
      <c r="G1432" s="255"/>
    </row>
    <row r="1433" s="246" customFormat="1" customHeight="1" spans="1:7">
      <c r="A1433" s="260">
        <v>1431</v>
      </c>
      <c r="B1433" s="261">
        <v>9787538596281</v>
      </c>
      <c r="C1433" s="262" t="s">
        <v>1460</v>
      </c>
      <c r="D1433" s="260" t="s">
        <v>56</v>
      </c>
      <c r="E1433" s="263">
        <v>3</v>
      </c>
      <c r="F1433" s="254" t="s">
        <v>10</v>
      </c>
      <c r="G1433" s="255"/>
    </row>
    <row r="1434" s="246" customFormat="1" customHeight="1" spans="1:7">
      <c r="A1434" s="260">
        <v>1432</v>
      </c>
      <c r="B1434" s="261">
        <v>9787538596298</v>
      </c>
      <c r="C1434" s="262" t="s">
        <v>1461</v>
      </c>
      <c r="D1434" s="260" t="s">
        <v>56</v>
      </c>
      <c r="E1434" s="263">
        <v>3</v>
      </c>
      <c r="F1434" s="254" t="s">
        <v>10</v>
      </c>
      <c r="G1434" s="255"/>
    </row>
    <row r="1435" s="246" customFormat="1" customHeight="1" spans="1:7">
      <c r="A1435" s="260">
        <v>1433</v>
      </c>
      <c r="B1435" s="261">
        <v>9787538596311</v>
      </c>
      <c r="C1435" s="262" t="s">
        <v>1462</v>
      </c>
      <c r="D1435" s="260" t="s">
        <v>21</v>
      </c>
      <c r="E1435" s="263">
        <v>3</v>
      </c>
      <c r="F1435" s="254" t="s">
        <v>10</v>
      </c>
      <c r="G1435" s="255"/>
    </row>
    <row r="1436" s="246" customFormat="1" customHeight="1" spans="1:7">
      <c r="A1436" s="260">
        <v>1434</v>
      </c>
      <c r="B1436" s="261">
        <v>9787514320794</v>
      </c>
      <c r="C1436" s="262" t="s">
        <v>1463</v>
      </c>
      <c r="D1436" s="260" t="s">
        <v>14</v>
      </c>
      <c r="E1436" s="263">
        <v>3</v>
      </c>
      <c r="F1436" s="254" t="s">
        <v>10</v>
      </c>
      <c r="G1436" s="255"/>
    </row>
    <row r="1437" s="246" customFormat="1" customHeight="1" spans="1:7">
      <c r="A1437" s="260">
        <v>1435</v>
      </c>
      <c r="B1437" s="261">
        <v>9787538593426</v>
      </c>
      <c r="C1437" s="262" t="s">
        <v>1464</v>
      </c>
      <c r="D1437" s="260" t="s">
        <v>12</v>
      </c>
      <c r="E1437" s="263">
        <v>3</v>
      </c>
      <c r="F1437" s="254" t="s">
        <v>10</v>
      </c>
      <c r="G1437" s="255"/>
    </row>
    <row r="1438" s="246" customFormat="1" customHeight="1" spans="1:7">
      <c r="A1438" s="260">
        <v>1436</v>
      </c>
      <c r="B1438" s="261">
        <v>9787538593433</v>
      </c>
      <c r="C1438" s="262" t="s">
        <v>1465</v>
      </c>
      <c r="D1438" s="260" t="s">
        <v>12</v>
      </c>
      <c r="E1438" s="263">
        <v>3</v>
      </c>
      <c r="F1438" s="254" t="s">
        <v>10</v>
      </c>
      <c r="G1438" s="255"/>
    </row>
    <row r="1439" s="246" customFormat="1" customHeight="1" spans="1:7">
      <c r="A1439" s="260">
        <v>1437</v>
      </c>
      <c r="B1439" s="261">
        <v>9787538593440</v>
      </c>
      <c r="C1439" s="262" t="s">
        <v>1466</v>
      </c>
      <c r="D1439" s="260" t="s">
        <v>61</v>
      </c>
      <c r="E1439" s="263">
        <v>3</v>
      </c>
      <c r="F1439" s="254" t="s">
        <v>10</v>
      </c>
      <c r="G1439" s="255"/>
    </row>
    <row r="1440" s="246" customFormat="1" customHeight="1" spans="1:7">
      <c r="A1440" s="260">
        <v>1438</v>
      </c>
      <c r="B1440" s="261">
        <v>9787538597257</v>
      </c>
      <c r="C1440" s="262" t="s">
        <v>1467</v>
      </c>
      <c r="D1440" s="260" t="s">
        <v>910</v>
      </c>
      <c r="E1440" s="263">
        <v>3</v>
      </c>
      <c r="F1440" s="254" t="s">
        <v>10</v>
      </c>
      <c r="G1440" s="255"/>
    </row>
    <row r="1441" s="246" customFormat="1" customHeight="1" spans="1:7">
      <c r="A1441" s="260">
        <v>1439</v>
      </c>
      <c r="B1441" s="261">
        <v>9787538597240</v>
      </c>
      <c r="C1441" s="262" t="s">
        <v>1468</v>
      </c>
      <c r="D1441" s="260" t="s">
        <v>56</v>
      </c>
      <c r="E1441" s="263">
        <v>3</v>
      </c>
      <c r="F1441" s="254" t="s">
        <v>10</v>
      </c>
      <c r="G1441" s="255"/>
    </row>
    <row r="1442" s="246" customFormat="1" customHeight="1" spans="1:7">
      <c r="A1442" s="260">
        <v>1440</v>
      </c>
      <c r="B1442" s="261">
        <v>9787538597264</v>
      </c>
      <c r="C1442" s="262" t="s">
        <v>1469</v>
      </c>
      <c r="D1442" s="260" t="s">
        <v>910</v>
      </c>
      <c r="E1442" s="263">
        <v>3</v>
      </c>
      <c r="F1442" s="254" t="s">
        <v>10</v>
      </c>
      <c r="G1442" s="255"/>
    </row>
    <row r="1443" s="246" customFormat="1" customHeight="1" spans="1:7">
      <c r="A1443" s="260">
        <v>1441</v>
      </c>
      <c r="B1443" s="261">
        <v>9787538597271</v>
      </c>
      <c r="C1443" s="262" t="s">
        <v>1470</v>
      </c>
      <c r="D1443" s="260" t="s">
        <v>12</v>
      </c>
      <c r="E1443" s="263">
        <v>3</v>
      </c>
      <c r="F1443" s="254" t="s">
        <v>10</v>
      </c>
      <c r="G1443" s="255"/>
    </row>
    <row r="1444" s="246" customFormat="1" customHeight="1" spans="1:7">
      <c r="A1444" s="260">
        <v>1442</v>
      </c>
      <c r="B1444" s="261">
        <v>9787514314090</v>
      </c>
      <c r="C1444" s="262" t="s">
        <v>1471</v>
      </c>
      <c r="D1444" s="260" t="s">
        <v>12</v>
      </c>
      <c r="E1444" s="263">
        <v>3</v>
      </c>
      <c r="F1444" s="254" t="s">
        <v>10</v>
      </c>
      <c r="G1444" s="255"/>
    </row>
    <row r="1445" s="246" customFormat="1" customHeight="1" spans="1:7">
      <c r="A1445" s="260">
        <v>1443</v>
      </c>
      <c r="B1445" s="261">
        <v>9787538593488</v>
      </c>
      <c r="C1445" s="262" t="s">
        <v>1472</v>
      </c>
      <c r="D1445" s="260" t="s">
        <v>35</v>
      </c>
      <c r="E1445" s="263">
        <v>3</v>
      </c>
      <c r="F1445" s="254" t="s">
        <v>10</v>
      </c>
      <c r="G1445" s="255"/>
    </row>
    <row r="1446" s="246" customFormat="1" customHeight="1" spans="1:7">
      <c r="A1446" s="260">
        <v>1444</v>
      </c>
      <c r="B1446" s="261">
        <v>9787538593495</v>
      </c>
      <c r="C1446" s="262" t="s">
        <v>1473</v>
      </c>
      <c r="D1446" s="260" t="s">
        <v>48</v>
      </c>
      <c r="E1446" s="263">
        <v>3</v>
      </c>
      <c r="F1446" s="254" t="s">
        <v>10</v>
      </c>
      <c r="G1446" s="255"/>
    </row>
    <row r="1447" s="246" customFormat="1" customHeight="1" spans="1:7">
      <c r="A1447" s="260">
        <v>1445</v>
      </c>
      <c r="B1447" s="261">
        <v>9787538597318</v>
      </c>
      <c r="C1447" s="262" t="s">
        <v>1474</v>
      </c>
      <c r="D1447" s="260" t="s">
        <v>21</v>
      </c>
      <c r="E1447" s="263">
        <v>3</v>
      </c>
      <c r="F1447" s="254" t="s">
        <v>10</v>
      </c>
      <c r="G1447" s="255"/>
    </row>
    <row r="1448" s="246" customFormat="1" customHeight="1" spans="1:7">
      <c r="A1448" s="260">
        <v>1446</v>
      </c>
      <c r="B1448" s="261">
        <v>9787538597325</v>
      </c>
      <c r="C1448" s="262" t="s">
        <v>1475</v>
      </c>
      <c r="D1448" s="260" t="s">
        <v>35</v>
      </c>
      <c r="E1448" s="263">
        <v>3</v>
      </c>
      <c r="F1448" s="254" t="s">
        <v>10</v>
      </c>
      <c r="G1448" s="255"/>
    </row>
    <row r="1449" s="246" customFormat="1" customHeight="1" spans="1:7">
      <c r="A1449" s="260">
        <v>1447</v>
      </c>
      <c r="B1449" s="261">
        <v>9787501591138</v>
      </c>
      <c r="C1449" s="262" t="s">
        <v>1476</v>
      </c>
      <c r="D1449" s="260" t="s">
        <v>14</v>
      </c>
      <c r="E1449" s="263">
        <v>3</v>
      </c>
      <c r="F1449" s="254" t="s">
        <v>10</v>
      </c>
      <c r="G1449" s="255"/>
    </row>
    <row r="1450" s="246" customFormat="1" customHeight="1" spans="1:7">
      <c r="A1450" s="260">
        <v>1448</v>
      </c>
      <c r="B1450" s="261">
        <v>9787514352115</v>
      </c>
      <c r="C1450" s="262" t="s">
        <v>1477</v>
      </c>
      <c r="D1450" s="260" t="s">
        <v>374</v>
      </c>
      <c r="E1450" s="263">
        <v>3</v>
      </c>
      <c r="F1450" s="254" t="s">
        <v>10</v>
      </c>
      <c r="G1450" s="255"/>
    </row>
    <row r="1451" s="246" customFormat="1" customHeight="1" spans="1:7">
      <c r="A1451" s="260">
        <v>1449</v>
      </c>
      <c r="B1451" s="261">
        <v>9787530869345</v>
      </c>
      <c r="C1451" s="262" t="s">
        <v>1478</v>
      </c>
      <c r="D1451" s="260" t="s">
        <v>48</v>
      </c>
      <c r="E1451" s="263">
        <v>3</v>
      </c>
      <c r="F1451" s="254" t="s">
        <v>10</v>
      </c>
      <c r="G1451" s="255"/>
    </row>
    <row r="1452" s="246" customFormat="1" customHeight="1" spans="1:7">
      <c r="A1452" s="260">
        <v>1450</v>
      </c>
      <c r="B1452" s="261">
        <v>9787530869031</v>
      </c>
      <c r="C1452" s="262" t="s">
        <v>1479</v>
      </c>
      <c r="D1452" s="260" t="s">
        <v>35</v>
      </c>
      <c r="E1452" s="263">
        <v>3</v>
      </c>
      <c r="F1452" s="254" t="s">
        <v>10</v>
      </c>
      <c r="G1452" s="255"/>
    </row>
    <row r="1453" s="246" customFormat="1" customHeight="1" spans="1:7">
      <c r="A1453" s="260">
        <v>1451</v>
      </c>
      <c r="B1453" s="261">
        <v>9787568237932</v>
      </c>
      <c r="C1453" s="262" t="s">
        <v>1480</v>
      </c>
      <c r="D1453" s="260" t="s">
        <v>48</v>
      </c>
      <c r="E1453" s="263">
        <v>3</v>
      </c>
      <c r="F1453" s="254" t="s">
        <v>10</v>
      </c>
      <c r="G1453" s="255"/>
    </row>
    <row r="1454" s="246" customFormat="1" customHeight="1" spans="1:7">
      <c r="A1454" s="260">
        <v>1452</v>
      </c>
      <c r="B1454" s="261">
        <v>9787568240277</v>
      </c>
      <c r="C1454" s="262" t="s">
        <v>1481</v>
      </c>
      <c r="D1454" s="260" t="s">
        <v>35</v>
      </c>
      <c r="E1454" s="263">
        <v>3</v>
      </c>
      <c r="F1454" s="254" t="s">
        <v>10</v>
      </c>
      <c r="G1454" s="255"/>
    </row>
    <row r="1455" s="246" customFormat="1" customHeight="1" spans="1:7">
      <c r="A1455" s="260">
        <v>1453</v>
      </c>
      <c r="B1455" s="261">
        <v>9787568240284</v>
      </c>
      <c r="C1455" s="262" t="s">
        <v>1482</v>
      </c>
      <c r="D1455" s="260" t="s">
        <v>48</v>
      </c>
      <c r="E1455" s="263">
        <v>3</v>
      </c>
      <c r="F1455" s="254" t="s">
        <v>10</v>
      </c>
      <c r="G1455" s="255"/>
    </row>
    <row r="1456" s="246" customFormat="1" customHeight="1" spans="1:7">
      <c r="A1456" s="260">
        <v>1454</v>
      </c>
      <c r="B1456" s="261">
        <v>9787568237512</v>
      </c>
      <c r="C1456" s="262" t="s">
        <v>1483</v>
      </c>
      <c r="D1456" s="260" t="s">
        <v>48</v>
      </c>
      <c r="E1456" s="263">
        <v>3</v>
      </c>
      <c r="F1456" s="254" t="s">
        <v>10</v>
      </c>
      <c r="G1456" s="255"/>
    </row>
    <row r="1457" s="246" customFormat="1" customHeight="1" spans="1:7">
      <c r="A1457" s="260">
        <v>1455</v>
      </c>
      <c r="B1457" s="261">
        <v>9787568238977</v>
      </c>
      <c r="C1457" s="262" t="s">
        <v>1484</v>
      </c>
      <c r="D1457" s="260" t="s">
        <v>48</v>
      </c>
      <c r="E1457" s="263">
        <v>3</v>
      </c>
      <c r="F1457" s="254" t="s">
        <v>10</v>
      </c>
      <c r="G1457" s="255"/>
    </row>
    <row r="1458" s="246" customFormat="1" customHeight="1" spans="1:7">
      <c r="A1458" s="260">
        <v>1456</v>
      </c>
      <c r="B1458" s="261">
        <v>9787568237918</v>
      </c>
      <c r="C1458" s="262" t="s">
        <v>1485</v>
      </c>
      <c r="D1458" s="260" t="s">
        <v>14</v>
      </c>
      <c r="E1458" s="263">
        <v>3</v>
      </c>
      <c r="F1458" s="254" t="s">
        <v>10</v>
      </c>
      <c r="G1458" s="255"/>
    </row>
    <row r="1459" s="246" customFormat="1" customHeight="1" spans="1:7">
      <c r="A1459" s="260">
        <v>1457</v>
      </c>
      <c r="B1459" s="261">
        <v>9787568237925</v>
      </c>
      <c r="C1459" s="262" t="s">
        <v>1486</v>
      </c>
      <c r="D1459" s="260" t="s">
        <v>48</v>
      </c>
      <c r="E1459" s="263">
        <v>3</v>
      </c>
      <c r="F1459" s="254" t="s">
        <v>10</v>
      </c>
      <c r="G1459" s="255"/>
    </row>
    <row r="1460" s="246" customFormat="1" customHeight="1" spans="1:7">
      <c r="A1460" s="260">
        <v>1458</v>
      </c>
      <c r="B1460" s="261">
        <v>9787568238960</v>
      </c>
      <c r="C1460" s="262" t="s">
        <v>1487</v>
      </c>
      <c r="D1460" s="260" t="s">
        <v>145</v>
      </c>
      <c r="E1460" s="263">
        <v>3</v>
      </c>
      <c r="F1460" s="254" t="s">
        <v>10</v>
      </c>
      <c r="G1460" s="255"/>
    </row>
    <row r="1461" s="246" customFormat="1" customHeight="1" spans="1:7">
      <c r="A1461" s="260">
        <v>1459</v>
      </c>
      <c r="B1461" s="261">
        <v>9787568237604</v>
      </c>
      <c r="C1461" s="262" t="s">
        <v>1488</v>
      </c>
      <c r="D1461" s="260" t="s">
        <v>768</v>
      </c>
      <c r="E1461" s="263">
        <v>3</v>
      </c>
      <c r="F1461" s="254" t="s">
        <v>10</v>
      </c>
      <c r="G1461" s="255"/>
    </row>
    <row r="1462" s="246" customFormat="1" customHeight="1" spans="1:7">
      <c r="A1462" s="260">
        <v>1460</v>
      </c>
      <c r="B1462" s="261">
        <v>9787558120916</v>
      </c>
      <c r="C1462" s="262" t="s">
        <v>1489</v>
      </c>
      <c r="D1462" s="260" t="s">
        <v>9</v>
      </c>
      <c r="E1462" s="263">
        <v>3</v>
      </c>
      <c r="F1462" s="254" t="s">
        <v>10</v>
      </c>
      <c r="G1462" s="255"/>
    </row>
    <row r="1463" s="246" customFormat="1" customHeight="1" spans="1:7">
      <c r="A1463" s="260">
        <v>1461</v>
      </c>
      <c r="B1463" s="261">
        <v>9787558120923</v>
      </c>
      <c r="C1463" s="262" t="s">
        <v>1490</v>
      </c>
      <c r="D1463" s="260" t="s">
        <v>9</v>
      </c>
      <c r="E1463" s="263">
        <v>3</v>
      </c>
      <c r="F1463" s="254" t="s">
        <v>10</v>
      </c>
      <c r="G1463" s="255"/>
    </row>
    <row r="1464" s="246" customFormat="1" customHeight="1" spans="1:7">
      <c r="A1464" s="260">
        <v>1462</v>
      </c>
      <c r="B1464" s="261">
        <v>9787558120947</v>
      </c>
      <c r="C1464" s="262" t="s">
        <v>1491</v>
      </c>
      <c r="D1464" s="260" t="s">
        <v>9</v>
      </c>
      <c r="E1464" s="263">
        <v>3</v>
      </c>
      <c r="F1464" s="254" t="s">
        <v>10</v>
      </c>
      <c r="G1464" s="255"/>
    </row>
    <row r="1465" s="246" customFormat="1" customHeight="1" spans="1:7">
      <c r="A1465" s="260">
        <v>1463</v>
      </c>
      <c r="B1465" s="261">
        <v>9787558120985</v>
      </c>
      <c r="C1465" s="262" t="s">
        <v>1492</v>
      </c>
      <c r="D1465" s="260" t="s">
        <v>9</v>
      </c>
      <c r="E1465" s="263">
        <v>3</v>
      </c>
      <c r="F1465" s="254" t="s">
        <v>10</v>
      </c>
      <c r="G1465" s="255"/>
    </row>
    <row r="1466" s="246" customFormat="1" customHeight="1" spans="1:7">
      <c r="A1466" s="260">
        <v>1464</v>
      </c>
      <c r="B1466" s="261">
        <v>9787558121005</v>
      </c>
      <c r="C1466" s="262" t="s">
        <v>1493</v>
      </c>
      <c r="D1466" s="260" t="s">
        <v>9</v>
      </c>
      <c r="E1466" s="263">
        <v>3</v>
      </c>
      <c r="F1466" s="254" t="s">
        <v>10</v>
      </c>
      <c r="G1466" s="255"/>
    </row>
    <row r="1467" s="246" customFormat="1" customHeight="1" spans="1:7">
      <c r="A1467" s="260">
        <v>1465</v>
      </c>
      <c r="B1467" s="261">
        <v>9787558121067</v>
      </c>
      <c r="C1467" s="262" t="s">
        <v>1494</v>
      </c>
      <c r="D1467" s="260" t="s">
        <v>9</v>
      </c>
      <c r="E1467" s="263">
        <v>3</v>
      </c>
      <c r="F1467" s="254" t="s">
        <v>10</v>
      </c>
      <c r="G1467" s="255"/>
    </row>
    <row r="1468" s="246" customFormat="1" customHeight="1" spans="1:7">
      <c r="A1468" s="260">
        <v>1466</v>
      </c>
      <c r="B1468" s="261">
        <v>9787558121098</v>
      </c>
      <c r="C1468" s="262" t="s">
        <v>1495</v>
      </c>
      <c r="D1468" s="260" t="s">
        <v>9</v>
      </c>
      <c r="E1468" s="263">
        <v>3</v>
      </c>
      <c r="F1468" s="254" t="s">
        <v>10</v>
      </c>
      <c r="G1468" s="255"/>
    </row>
    <row r="1469" s="246" customFormat="1" customHeight="1" spans="1:7">
      <c r="A1469" s="260">
        <v>1467</v>
      </c>
      <c r="B1469" s="261">
        <v>9787558121111</v>
      </c>
      <c r="C1469" s="262" t="s">
        <v>1496</v>
      </c>
      <c r="D1469" s="260" t="s">
        <v>9</v>
      </c>
      <c r="E1469" s="263">
        <v>3</v>
      </c>
      <c r="F1469" s="254" t="s">
        <v>10</v>
      </c>
      <c r="G1469" s="255"/>
    </row>
    <row r="1470" s="246" customFormat="1" customHeight="1" spans="1:7">
      <c r="A1470" s="260">
        <v>1468</v>
      </c>
      <c r="B1470" s="261">
        <v>9787558121128</v>
      </c>
      <c r="C1470" s="262" t="s">
        <v>1497</v>
      </c>
      <c r="D1470" s="260" t="s">
        <v>9</v>
      </c>
      <c r="E1470" s="263">
        <v>3</v>
      </c>
      <c r="F1470" s="254" t="s">
        <v>10</v>
      </c>
      <c r="G1470" s="255"/>
    </row>
    <row r="1471" s="246" customFormat="1" customHeight="1" spans="1:7">
      <c r="A1471" s="260">
        <v>1469</v>
      </c>
      <c r="B1471" s="261">
        <v>9787558121142</v>
      </c>
      <c r="C1471" s="262" t="s">
        <v>1498</v>
      </c>
      <c r="D1471" s="260" t="s">
        <v>9</v>
      </c>
      <c r="E1471" s="263">
        <v>3</v>
      </c>
      <c r="F1471" s="254" t="s">
        <v>10</v>
      </c>
      <c r="G1471" s="255"/>
    </row>
    <row r="1472" s="246" customFormat="1" customHeight="1" spans="1:7">
      <c r="A1472" s="260">
        <v>1470</v>
      </c>
      <c r="B1472" s="261">
        <v>9787558121159</v>
      </c>
      <c r="C1472" s="262" t="s">
        <v>1499</v>
      </c>
      <c r="D1472" s="260" t="s">
        <v>9</v>
      </c>
      <c r="E1472" s="263">
        <v>3</v>
      </c>
      <c r="F1472" s="254" t="s">
        <v>10</v>
      </c>
      <c r="G1472" s="255"/>
    </row>
    <row r="1473" s="246" customFormat="1" customHeight="1" spans="1:7">
      <c r="A1473" s="260">
        <v>1471</v>
      </c>
      <c r="B1473" s="261">
        <v>9787558121166</v>
      </c>
      <c r="C1473" s="262" t="s">
        <v>1500</v>
      </c>
      <c r="D1473" s="260" t="s">
        <v>9</v>
      </c>
      <c r="E1473" s="263">
        <v>3</v>
      </c>
      <c r="F1473" s="254" t="s">
        <v>10</v>
      </c>
      <c r="G1473" s="255"/>
    </row>
    <row r="1474" s="246" customFormat="1" customHeight="1" spans="1:7">
      <c r="A1474" s="260">
        <v>1472</v>
      </c>
      <c r="B1474" s="261">
        <v>9787558121180</v>
      </c>
      <c r="C1474" s="262" t="s">
        <v>1501</v>
      </c>
      <c r="D1474" s="260" t="s">
        <v>9</v>
      </c>
      <c r="E1474" s="263">
        <v>3</v>
      </c>
      <c r="F1474" s="254" t="s">
        <v>10</v>
      </c>
      <c r="G1474" s="255"/>
    </row>
    <row r="1475" s="246" customFormat="1" customHeight="1" spans="1:7">
      <c r="A1475" s="260">
        <v>1473</v>
      </c>
      <c r="B1475" s="261">
        <v>9787558121197</v>
      </c>
      <c r="C1475" s="262" t="s">
        <v>1502</v>
      </c>
      <c r="D1475" s="260" t="s">
        <v>9</v>
      </c>
      <c r="E1475" s="263">
        <v>3</v>
      </c>
      <c r="F1475" s="254" t="s">
        <v>10</v>
      </c>
      <c r="G1475" s="255"/>
    </row>
    <row r="1476" s="246" customFormat="1" customHeight="1" spans="1:7">
      <c r="A1476" s="260">
        <v>1474</v>
      </c>
      <c r="B1476" s="261">
        <v>9787558121234</v>
      </c>
      <c r="C1476" s="262" t="s">
        <v>1503</v>
      </c>
      <c r="D1476" s="260" t="s">
        <v>9</v>
      </c>
      <c r="E1476" s="263">
        <v>3</v>
      </c>
      <c r="F1476" s="254" t="s">
        <v>10</v>
      </c>
      <c r="G1476" s="255"/>
    </row>
    <row r="1477" s="246" customFormat="1" customHeight="1" spans="1:7">
      <c r="A1477" s="260">
        <v>1475</v>
      </c>
      <c r="B1477" s="261">
        <v>9787558121241</v>
      </c>
      <c r="C1477" s="262" t="s">
        <v>1504</v>
      </c>
      <c r="D1477" s="260" t="s">
        <v>9</v>
      </c>
      <c r="E1477" s="263">
        <v>3</v>
      </c>
      <c r="F1477" s="254" t="s">
        <v>10</v>
      </c>
      <c r="G1477" s="255"/>
    </row>
    <row r="1478" s="246" customFormat="1" customHeight="1" spans="1:7">
      <c r="A1478" s="260">
        <v>1476</v>
      </c>
      <c r="B1478" s="261">
        <v>9787558121258</v>
      </c>
      <c r="C1478" s="262" t="s">
        <v>1505</v>
      </c>
      <c r="D1478" s="260" t="s">
        <v>9</v>
      </c>
      <c r="E1478" s="263">
        <v>3</v>
      </c>
      <c r="F1478" s="254" t="s">
        <v>10</v>
      </c>
      <c r="G1478" s="255"/>
    </row>
    <row r="1479" s="246" customFormat="1" customHeight="1" spans="1:7">
      <c r="A1479" s="260">
        <v>1477</v>
      </c>
      <c r="B1479" s="261">
        <v>9787558121265</v>
      </c>
      <c r="C1479" s="262" t="s">
        <v>1506</v>
      </c>
      <c r="D1479" s="260" t="s">
        <v>9</v>
      </c>
      <c r="E1479" s="263">
        <v>3</v>
      </c>
      <c r="F1479" s="254" t="s">
        <v>10</v>
      </c>
      <c r="G1479" s="255"/>
    </row>
    <row r="1480" s="246" customFormat="1" customHeight="1" spans="1:7">
      <c r="A1480" s="260">
        <v>1478</v>
      </c>
      <c r="B1480" s="261">
        <v>9787558121272</v>
      </c>
      <c r="C1480" s="262" t="s">
        <v>1507</v>
      </c>
      <c r="D1480" s="260" t="s">
        <v>9</v>
      </c>
      <c r="E1480" s="263">
        <v>3</v>
      </c>
      <c r="F1480" s="254" t="s">
        <v>10</v>
      </c>
      <c r="G1480" s="255"/>
    </row>
    <row r="1481" s="246" customFormat="1" customHeight="1" spans="1:7">
      <c r="A1481" s="260">
        <v>1479</v>
      </c>
      <c r="B1481" s="261">
        <v>9787558121302</v>
      </c>
      <c r="C1481" s="262" t="s">
        <v>1508</v>
      </c>
      <c r="D1481" s="260" t="s">
        <v>9</v>
      </c>
      <c r="E1481" s="263">
        <v>3</v>
      </c>
      <c r="F1481" s="254" t="s">
        <v>10</v>
      </c>
      <c r="G1481" s="255"/>
    </row>
    <row r="1482" s="246" customFormat="1" customHeight="1" spans="1:7">
      <c r="A1482" s="260">
        <v>1480</v>
      </c>
      <c r="B1482" s="261">
        <v>9787558121319</v>
      </c>
      <c r="C1482" s="262" t="s">
        <v>1509</v>
      </c>
      <c r="D1482" s="260" t="s">
        <v>9</v>
      </c>
      <c r="E1482" s="263">
        <v>3</v>
      </c>
      <c r="F1482" s="254" t="s">
        <v>10</v>
      </c>
      <c r="G1482" s="255"/>
    </row>
    <row r="1483" s="246" customFormat="1" customHeight="1" spans="1:7">
      <c r="A1483" s="260">
        <v>1481</v>
      </c>
      <c r="B1483" s="261">
        <v>9787558121326</v>
      </c>
      <c r="C1483" s="262" t="s">
        <v>1510</v>
      </c>
      <c r="D1483" s="260" t="s">
        <v>9</v>
      </c>
      <c r="E1483" s="263">
        <v>3</v>
      </c>
      <c r="F1483" s="254" t="s">
        <v>10</v>
      </c>
      <c r="G1483" s="255"/>
    </row>
    <row r="1484" s="246" customFormat="1" customHeight="1" spans="1:7">
      <c r="A1484" s="260">
        <v>1482</v>
      </c>
      <c r="B1484" s="261">
        <v>9787558121333</v>
      </c>
      <c r="C1484" s="262" t="s">
        <v>1511</v>
      </c>
      <c r="D1484" s="260" t="s">
        <v>9</v>
      </c>
      <c r="E1484" s="263">
        <v>3</v>
      </c>
      <c r="F1484" s="254" t="s">
        <v>10</v>
      </c>
      <c r="G1484" s="255"/>
    </row>
    <row r="1485" s="246" customFormat="1" customHeight="1" spans="1:7">
      <c r="A1485" s="260">
        <v>1483</v>
      </c>
      <c r="B1485" s="261">
        <v>9787558121340</v>
      </c>
      <c r="C1485" s="262" t="s">
        <v>1512</v>
      </c>
      <c r="D1485" s="260" t="s">
        <v>9</v>
      </c>
      <c r="E1485" s="263">
        <v>3</v>
      </c>
      <c r="F1485" s="254" t="s">
        <v>10</v>
      </c>
      <c r="G1485" s="255"/>
    </row>
    <row r="1486" s="246" customFormat="1" customHeight="1" spans="1:7">
      <c r="A1486" s="260">
        <v>1484</v>
      </c>
      <c r="B1486" s="261">
        <v>9787558121357</v>
      </c>
      <c r="C1486" s="262" t="s">
        <v>1513</v>
      </c>
      <c r="D1486" s="260" t="s">
        <v>9</v>
      </c>
      <c r="E1486" s="263">
        <v>3</v>
      </c>
      <c r="F1486" s="254" t="s">
        <v>10</v>
      </c>
      <c r="G1486" s="255"/>
    </row>
    <row r="1487" s="246" customFormat="1" customHeight="1" spans="1:7">
      <c r="A1487" s="260">
        <v>1485</v>
      </c>
      <c r="B1487" s="261">
        <v>9787558121364</v>
      </c>
      <c r="C1487" s="262" t="s">
        <v>1514</v>
      </c>
      <c r="D1487" s="260" t="s">
        <v>9</v>
      </c>
      <c r="E1487" s="263">
        <v>3</v>
      </c>
      <c r="F1487" s="254" t="s">
        <v>10</v>
      </c>
      <c r="G1487" s="255"/>
    </row>
    <row r="1488" s="246" customFormat="1" customHeight="1" spans="1:7">
      <c r="A1488" s="260">
        <v>1486</v>
      </c>
      <c r="B1488" s="261">
        <v>9787558121388</v>
      </c>
      <c r="C1488" s="262" t="s">
        <v>1515</v>
      </c>
      <c r="D1488" s="260" t="s">
        <v>9</v>
      </c>
      <c r="E1488" s="263">
        <v>3</v>
      </c>
      <c r="F1488" s="254" t="s">
        <v>10</v>
      </c>
      <c r="G1488" s="255"/>
    </row>
    <row r="1489" s="246" customFormat="1" customHeight="1" spans="1:7">
      <c r="A1489" s="260">
        <v>1487</v>
      </c>
      <c r="B1489" s="261">
        <v>9787558121401</v>
      </c>
      <c r="C1489" s="262" t="s">
        <v>1516</v>
      </c>
      <c r="D1489" s="260" t="s">
        <v>9</v>
      </c>
      <c r="E1489" s="263">
        <v>3</v>
      </c>
      <c r="F1489" s="254" t="s">
        <v>10</v>
      </c>
      <c r="G1489" s="255"/>
    </row>
    <row r="1490" s="246" customFormat="1" customHeight="1" spans="1:7">
      <c r="A1490" s="260">
        <v>1488</v>
      </c>
      <c r="B1490" s="261">
        <v>9787531563310</v>
      </c>
      <c r="C1490" s="262" t="s">
        <v>1517</v>
      </c>
      <c r="D1490" s="260" t="s">
        <v>61</v>
      </c>
      <c r="E1490" s="263">
        <v>3</v>
      </c>
      <c r="F1490" s="254" t="s">
        <v>10</v>
      </c>
      <c r="G1490" s="255"/>
    </row>
    <row r="1491" s="246" customFormat="1" customHeight="1" spans="1:7">
      <c r="A1491" s="260">
        <v>1489</v>
      </c>
      <c r="B1491" s="261">
        <v>9787558118302</v>
      </c>
      <c r="C1491" s="262" t="s">
        <v>1518</v>
      </c>
      <c r="D1491" s="260" t="s">
        <v>14</v>
      </c>
      <c r="E1491" s="263">
        <v>3</v>
      </c>
      <c r="F1491" s="254" t="s">
        <v>10</v>
      </c>
      <c r="G1491" s="255"/>
    </row>
    <row r="1492" s="246" customFormat="1" customHeight="1" spans="1:7">
      <c r="A1492" s="260">
        <v>1490</v>
      </c>
      <c r="B1492" s="261">
        <v>9787553466552</v>
      </c>
      <c r="C1492" s="262" t="s">
        <v>1519</v>
      </c>
      <c r="D1492" s="260" t="s">
        <v>12</v>
      </c>
      <c r="E1492" s="263">
        <v>3</v>
      </c>
      <c r="F1492" s="254" t="s">
        <v>10</v>
      </c>
      <c r="G1492" s="255"/>
    </row>
    <row r="1493" s="246" customFormat="1" customHeight="1" spans="1:7">
      <c r="A1493" s="260">
        <v>1491</v>
      </c>
      <c r="B1493" s="261">
        <v>9787549378036</v>
      </c>
      <c r="C1493" s="262" t="s">
        <v>1520</v>
      </c>
      <c r="D1493" s="260" t="s">
        <v>9</v>
      </c>
      <c r="E1493" s="263">
        <v>3</v>
      </c>
      <c r="F1493" s="254" t="s">
        <v>10</v>
      </c>
      <c r="G1493" s="255"/>
    </row>
    <row r="1494" s="246" customFormat="1" customHeight="1" spans="1:7">
      <c r="A1494" s="260">
        <v>1492</v>
      </c>
      <c r="B1494" s="261">
        <v>9787539867663</v>
      </c>
      <c r="C1494" s="262" t="s">
        <v>1521</v>
      </c>
      <c r="D1494" s="260" t="s">
        <v>9</v>
      </c>
      <c r="E1494" s="263">
        <v>3</v>
      </c>
      <c r="F1494" s="254" t="s">
        <v>10</v>
      </c>
      <c r="G1494" s="255"/>
    </row>
    <row r="1495" s="246" customFormat="1" customHeight="1" spans="1:7">
      <c r="A1495" s="260">
        <v>1493</v>
      </c>
      <c r="B1495" s="261">
        <v>9787501581542</v>
      </c>
      <c r="C1495" s="262" t="s">
        <v>1522</v>
      </c>
      <c r="D1495" s="260" t="s">
        <v>54</v>
      </c>
      <c r="E1495" s="263">
        <v>3</v>
      </c>
      <c r="F1495" s="254" t="s">
        <v>10</v>
      </c>
      <c r="G1495" s="255"/>
    </row>
    <row r="1496" s="246" customFormat="1" customHeight="1" spans="1:7">
      <c r="A1496" s="260">
        <v>1494</v>
      </c>
      <c r="B1496" s="261">
        <v>9787501581610</v>
      </c>
      <c r="C1496" s="262" t="s">
        <v>1523</v>
      </c>
      <c r="D1496" s="260" t="s">
        <v>145</v>
      </c>
      <c r="E1496" s="263">
        <v>3</v>
      </c>
      <c r="F1496" s="254" t="s">
        <v>10</v>
      </c>
      <c r="G1496" s="255"/>
    </row>
    <row r="1497" s="246" customFormat="1" customHeight="1" spans="1:7">
      <c r="A1497" s="260">
        <v>1495</v>
      </c>
      <c r="B1497" s="261">
        <v>9787501582082</v>
      </c>
      <c r="C1497" s="262" t="s">
        <v>1524</v>
      </c>
      <c r="D1497" s="260" t="s">
        <v>14</v>
      </c>
      <c r="E1497" s="263">
        <v>3</v>
      </c>
      <c r="F1497" s="254" t="s">
        <v>10</v>
      </c>
      <c r="G1497" s="255"/>
    </row>
    <row r="1498" s="246" customFormat="1" customHeight="1" spans="1:7">
      <c r="A1498" s="260">
        <v>1496</v>
      </c>
      <c r="B1498" s="261">
        <v>9787501582143</v>
      </c>
      <c r="C1498" s="262" t="s">
        <v>1525</v>
      </c>
      <c r="D1498" s="260" t="s">
        <v>14</v>
      </c>
      <c r="E1498" s="263">
        <v>3</v>
      </c>
      <c r="F1498" s="254" t="s">
        <v>10</v>
      </c>
      <c r="G1498" s="255"/>
    </row>
    <row r="1499" s="246" customFormat="1" customHeight="1" spans="1:7">
      <c r="A1499" s="260">
        <v>1497</v>
      </c>
      <c r="B1499" s="261">
        <v>9787501582129</v>
      </c>
      <c r="C1499" s="262" t="s">
        <v>1526</v>
      </c>
      <c r="D1499" s="260" t="s">
        <v>14</v>
      </c>
      <c r="E1499" s="263">
        <v>3</v>
      </c>
      <c r="F1499" s="254" t="s">
        <v>10</v>
      </c>
      <c r="G1499" s="255"/>
    </row>
    <row r="1500" s="246" customFormat="1" customHeight="1" spans="1:7">
      <c r="A1500" s="260">
        <v>1498</v>
      </c>
      <c r="B1500" s="261">
        <v>9787501581795</v>
      </c>
      <c r="C1500" s="262" t="s">
        <v>1527</v>
      </c>
      <c r="D1500" s="260" t="s">
        <v>14</v>
      </c>
      <c r="E1500" s="263">
        <v>3</v>
      </c>
      <c r="F1500" s="254" t="s">
        <v>10</v>
      </c>
      <c r="G1500" s="255"/>
    </row>
    <row r="1501" s="246" customFormat="1" customHeight="1" spans="1:7">
      <c r="A1501" s="260">
        <v>1499</v>
      </c>
      <c r="B1501" s="261">
        <v>9787501582228</v>
      </c>
      <c r="C1501" s="262" t="s">
        <v>1528</v>
      </c>
      <c r="D1501" s="260" t="s">
        <v>21</v>
      </c>
      <c r="E1501" s="263">
        <v>3</v>
      </c>
      <c r="F1501" s="254" t="s">
        <v>10</v>
      </c>
      <c r="G1501" s="255"/>
    </row>
    <row r="1502" s="246" customFormat="1" customHeight="1" spans="1:7">
      <c r="A1502" s="260">
        <v>1500</v>
      </c>
      <c r="B1502" s="261">
        <v>9787501582426</v>
      </c>
      <c r="C1502" s="262" t="s">
        <v>1529</v>
      </c>
      <c r="D1502" s="260" t="s">
        <v>21</v>
      </c>
      <c r="E1502" s="263">
        <v>3</v>
      </c>
      <c r="F1502" s="254" t="s">
        <v>10</v>
      </c>
      <c r="G1502" s="255"/>
    </row>
    <row r="1503" s="246" customFormat="1" customHeight="1" spans="1:7">
      <c r="A1503" s="260">
        <v>1501</v>
      </c>
      <c r="B1503" s="261">
        <v>9787501582358</v>
      </c>
      <c r="C1503" s="262" t="s">
        <v>1530</v>
      </c>
      <c r="D1503" s="260" t="s">
        <v>21</v>
      </c>
      <c r="E1503" s="263">
        <v>3</v>
      </c>
      <c r="F1503" s="254" t="s">
        <v>10</v>
      </c>
      <c r="G1503" s="255"/>
    </row>
    <row r="1504" s="246" customFormat="1" customHeight="1" spans="1:7">
      <c r="A1504" s="260">
        <v>1502</v>
      </c>
      <c r="B1504" s="261">
        <v>9787565816994</v>
      </c>
      <c r="C1504" s="262" t="s">
        <v>1531</v>
      </c>
      <c r="D1504" s="260" t="s">
        <v>145</v>
      </c>
      <c r="E1504" s="263">
        <v>3</v>
      </c>
      <c r="F1504" s="254" t="s">
        <v>10</v>
      </c>
      <c r="G1504" s="255"/>
    </row>
    <row r="1505" s="246" customFormat="1" customHeight="1" spans="1:7">
      <c r="A1505" s="260">
        <v>1503</v>
      </c>
      <c r="B1505" s="261">
        <v>9787565817113</v>
      </c>
      <c r="C1505" s="262" t="s">
        <v>1532</v>
      </c>
      <c r="D1505" s="260" t="s">
        <v>48</v>
      </c>
      <c r="E1505" s="263">
        <v>3</v>
      </c>
      <c r="F1505" s="254" t="s">
        <v>10</v>
      </c>
      <c r="G1505" s="255"/>
    </row>
    <row r="1506" s="246" customFormat="1" customHeight="1" spans="1:7">
      <c r="A1506" s="260">
        <v>1504</v>
      </c>
      <c r="B1506" s="261">
        <v>9787514379938</v>
      </c>
      <c r="C1506" s="262" t="s">
        <v>1533</v>
      </c>
      <c r="D1506" s="260" t="s">
        <v>9</v>
      </c>
      <c r="E1506" s="263">
        <v>3</v>
      </c>
      <c r="F1506" s="254" t="s">
        <v>10</v>
      </c>
      <c r="G1506" s="255"/>
    </row>
    <row r="1507" s="246" customFormat="1" customHeight="1" spans="1:7">
      <c r="A1507" s="260">
        <v>1505</v>
      </c>
      <c r="B1507" s="261">
        <v>9787501582242</v>
      </c>
      <c r="C1507" s="262" t="s">
        <v>1534</v>
      </c>
      <c r="D1507" s="260" t="s">
        <v>21</v>
      </c>
      <c r="E1507" s="263">
        <v>3</v>
      </c>
      <c r="F1507" s="254" t="s">
        <v>10</v>
      </c>
      <c r="G1507" s="255"/>
    </row>
    <row r="1508" s="246" customFormat="1" customHeight="1" spans="1:7">
      <c r="A1508" s="260">
        <v>1506</v>
      </c>
      <c r="B1508" s="261">
        <v>9787516800225</v>
      </c>
      <c r="C1508" s="262" t="s">
        <v>1535</v>
      </c>
      <c r="D1508" s="260" t="s">
        <v>33</v>
      </c>
      <c r="E1508" s="263">
        <v>3</v>
      </c>
      <c r="F1508" s="254" t="s">
        <v>10</v>
      </c>
      <c r="G1508" s="255"/>
    </row>
    <row r="1509" s="246" customFormat="1" customHeight="1" spans="1:7">
      <c r="A1509" s="260">
        <v>1507</v>
      </c>
      <c r="B1509" s="261">
        <v>9787516800300</v>
      </c>
      <c r="C1509" s="262" t="s">
        <v>1536</v>
      </c>
      <c r="D1509" s="260" t="s">
        <v>33</v>
      </c>
      <c r="E1509" s="263">
        <v>3</v>
      </c>
      <c r="F1509" s="254" t="s">
        <v>10</v>
      </c>
      <c r="G1509" s="255"/>
    </row>
    <row r="1510" s="246" customFormat="1" customHeight="1" spans="1:7">
      <c r="A1510" s="260">
        <v>1508</v>
      </c>
      <c r="B1510" s="261">
        <v>9787550240919</v>
      </c>
      <c r="C1510" s="262" t="s">
        <v>1537</v>
      </c>
      <c r="D1510" s="260" t="s">
        <v>21</v>
      </c>
      <c r="E1510" s="263">
        <v>3</v>
      </c>
      <c r="F1510" s="254" t="s">
        <v>10</v>
      </c>
      <c r="G1510" s="255"/>
    </row>
    <row r="1511" s="246" customFormat="1" customHeight="1" spans="1:7">
      <c r="A1511" s="260">
        <v>1509</v>
      </c>
      <c r="B1511" s="261">
        <v>9787543329782</v>
      </c>
      <c r="C1511" s="262" t="s">
        <v>1538</v>
      </c>
      <c r="D1511" s="260" t="s">
        <v>21</v>
      </c>
      <c r="E1511" s="263">
        <v>3</v>
      </c>
      <c r="F1511" s="254" t="s">
        <v>10</v>
      </c>
      <c r="G1511" s="255"/>
    </row>
    <row r="1512" s="246" customFormat="1" customHeight="1" spans="1:7">
      <c r="A1512" s="260">
        <v>1510</v>
      </c>
      <c r="B1512" s="261">
        <v>9787543329980</v>
      </c>
      <c r="C1512" s="262" t="s">
        <v>1539</v>
      </c>
      <c r="D1512" s="260" t="s">
        <v>21</v>
      </c>
      <c r="E1512" s="263">
        <v>3</v>
      </c>
      <c r="F1512" s="254" t="s">
        <v>10</v>
      </c>
      <c r="G1512" s="255"/>
    </row>
    <row r="1513" s="246" customFormat="1" customHeight="1" spans="1:7">
      <c r="A1513" s="260">
        <v>1511</v>
      </c>
      <c r="B1513" s="261">
        <v>9787543329997</v>
      </c>
      <c r="C1513" s="262" t="s">
        <v>1540</v>
      </c>
      <c r="D1513" s="260" t="s">
        <v>21</v>
      </c>
      <c r="E1513" s="263">
        <v>3</v>
      </c>
      <c r="F1513" s="254" t="s">
        <v>10</v>
      </c>
      <c r="G1513" s="255"/>
    </row>
    <row r="1514" s="246" customFormat="1" customHeight="1" spans="1:7">
      <c r="A1514" s="260">
        <v>1512</v>
      </c>
      <c r="B1514" s="261">
        <v>9787543329737</v>
      </c>
      <c r="C1514" s="262" t="s">
        <v>1541</v>
      </c>
      <c r="D1514" s="260" t="s">
        <v>21</v>
      </c>
      <c r="E1514" s="263">
        <v>3</v>
      </c>
      <c r="F1514" s="254" t="s">
        <v>10</v>
      </c>
      <c r="G1514" s="255"/>
    </row>
    <row r="1515" s="246" customFormat="1" customHeight="1" spans="1:7">
      <c r="A1515" s="260">
        <v>1513</v>
      </c>
      <c r="B1515" s="261">
        <v>9787543329973</v>
      </c>
      <c r="C1515" s="262" t="s">
        <v>1542</v>
      </c>
      <c r="D1515" s="260" t="s">
        <v>21</v>
      </c>
      <c r="E1515" s="263">
        <v>3</v>
      </c>
      <c r="F1515" s="254" t="s">
        <v>10</v>
      </c>
      <c r="G1515" s="255"/>
    </row>
    <row r="1516" s="246" customFormat="1" customHeight="1" spans="1:7">
      <c r="A1516" s="260">
        <v>1514</v>
      </c>
      <c r="B1516" s="261">
        <v>9787543329966</v>
      </c>
      <c r="C1516" s="262" t="s">
        <v>1543</v>
      </c>
      <c r="D1516" s="260" t="s">
        <v>21</v>
      </c>
      <c r="E1516" s="263">
        <v>3</v>
      </c>
      <c r="F1516" s="254" t="s">
        <v>10</v>
      </c>
      <c r="G1516" s="255"/>
    </row>
    <row r="1517" s="246" customFormat="1" customHeight="1" spans="1:7">
      <c r="A1517" s="260">
        <v>1515</v>
      </c>
      <c r="B1517" s="261">
        <v>9787538534627</v>
      </c>
      <c r="C1517" s="262" t="s">
        <v>1544</v>
      </c>
      <c r="D1517" s="260" t="s">
        <v>9</v>
      </c>
      <c r="E1517" s="263">
        <v>3</v>
      </c>
      <c r="F1517" s="254" t="s">
        <v>10</v>
      </c>
      <c r="G1517" s="255"/>
    </row>
    <row r="1518" s="246" customFormat="1" customHeight="1" spans="1:7">
      <c r="A1518" s="260">
        <v>1516</v>
      </c>
      <c r="B1518" s="261">
        <v>9787516603161</v>
      </c>
      <c r="C1518" s="262" t="s">
        <v>1545</v>
      </c>
      <c r="D1518" s="260" t="s">
        <v>9</v>
      </c>
      <c r="E1518" s="263">
        <v>3</v>
      </c>
      <c r="F1518" s="254" t="s">
        <v>10</v>
      </c>
      <c r="G1518" s="255"/>
    </row>
    <row r="1519" s="246" customFormat="1" customHeight="1" spans="1:7">
      <c r="A1519" s="260">
        <v>1517</v>
      </c>
      <c r="B1519" s="261">
        <v>9787516603536</v>
      </c>
      <c r="C1519" s="262" t="s">
        <v>1546</v>
      </c>
      <c r="D1519" s="260" t="s">
        <v>9</v>
      </c>
      <c r="E1519" s="263">
        <v>3</v>
      </c>
      <c r="F1519" s="254" t="s">
        <v>10</v>
      </c>
      <c r="G1519" s="255"/>
    </row>
    <row r="1520" s="246" customFormat="1" customHeight="1" spans="1:7">
      <c r="A1520" s="260">
        <v>1518</v>
      </c>
      <c r="B1520" s="261">
        <v>9787516603550</v>
      </c>
      <c r="C1520" s="262" t="s">
        <v>1547</v>
      </c>
      <c r="D1520" s="260" t="s">
        <v>9</v>
      </c>
      <c r="E1520" s="263">
        <v>3</v>
      </c>
      <c r="F1520" s="254" t="s">
        <v>10</v>
      </c>
      <c r="G1520" s="255"/>
    </row>
    <row r="1521" s="246" customFormat="1" customHeight="1" spans="1:7">
      <c r="A1521" s="260">
        <v>1519</v>
      </c>
      <c r="B1521" s="261">
        <v>9787516603642</v>
      </c>
      <c r="C1521" s="262" t="s">
        <v>1548</v>
      </c>
      <c r="D1521" s="260" t="s">
        <v>9</v>
      </c>
      <c r="E1521" s="263">
        <v>3</v>
      </c>
      <c r="F1521" s="254" t="s">
        <v>10</v>
      </c>
      <c r="G1521" s="255"/>
    </row>
    <row r="1522" s="246" customFormat="1" customHeight="1" spans="1:7">
      <c r="A1522" s="260">
        <v>1520</v>
      </c>
      <c r="B1522" s="261">
        <v>9787520203791</v>
      </c>
      <c r="C1522" s="262" t="s">
        <v>1549</v>
      </c>
      <c r="D1522" s="260" t="s">
        <v>14</v>
      </c>
      <c r="E1522" s="263">
        <v>3</v>
      </c>
      <c r="F1522" s="254" t="s">
        <v>10</v>
      </c>
      <c r="G1522" s="255"/>
    </row>
    <row r="1523" s="246" customFormat="1" customHeight="1" spans="1:7">
      <c r="A1523" s="260">
        <v>1521</v>
      </c>
      <c r="B1523" s="261">
        <v>9787520203753</v>
      </c>
      <c r="C1523" s="262" t="s">
        <v>1550</v>
      </c>
      <c r="D1523" s="260" t="s">
        <v>21</v>
      </c>
      <c r="E1523" s="263">
        <v>3</v>
      </c>
      <c r="F1523" s="254" t="s">
        <v>10</v>
      </c>
      <c r="G1523" s="255"/>
    </row>
    <row r="1524" s="246" customFormat="1" customHeight="1" spans="1:7">
      <c r="A1524" s="260">
        <v>1522</v>
      </c>
      <c r="B1524" s="261">
        <v>9787565816277</v>
      </c>
      <c r="C1524" s="262" t="s">
        <v>1551</v>
      </c>
      <c r="D1524" s="260" t="s">
        <v>9</v>
      </c>
      <c r="E1524" s="263">
        <v>3</v>
      </c>
      <c r="F1524" s="254" t="s">
        <v>10</v>
      </c>
      <c r="G1524" s="255"/>
    </row>
    <row r="1525" s="246" customFormat="1" customHeight="1" spans="1:7">
      <c r="A1525" s="260">
        <v>1523</v>
      </c>
      <c r="B1525" s="261">
        <v>9787565816062</v>
      </c>
      <c r="C1525" s="262" t="s">
        <v>1552</v>
      </c>
      <c r="D1525" s="260" t="s">
        <v>48</v>
      </c>
      <c r="E1525" s="263">
        <v>3</v>
      </c>
      <c r="F1525" s="254" t="s">
        <v>10</v>
      </c>
      <c r="G1525" s="255"/>
    </row>
    <row r="1526" s="246" customFormat="1" customHeight="1" spans="1:7">
      <c r="A1526" s="260">
        <v>1524</v>
      </c>
      <c r="B1526" s="261">
        <v>9787514329810</v>
      </c>
      <c r="C1526" s="262" t="s">
        <v>1553</v>
      </c>
      <c r="D1526" s="260" t="s">
        <v>9</v>
      </c>
      <c r="E1526" s="263">
        <v>3</v>
      </c>
      <c r="F1526" s="254" t="s">
        <v>10</v>
      </c>
      <c r="G1526" s="255"/>
    </row>
    <row r="1527" s="246" customFormat="1" customHeight="1" spans="1:7">
      <c r="A1527" s="260">
        <v>1525</v>
      </c>
      <c r="B1527" s="261">
        <v>9787514323801</v>
      </c>
      <c r="C1527" s="262" t="s">
        <v>1554</v>
      </c>
      <c r="D1527" s="260" t="s">
        <v>48</v>
      </c>
      <c r="E1527" s="263">
        <v>3</v>
      </c>
      <c r="F1527" s="254" t="s">
        <v>10</v>
      </c>
      <c r="G1527" s="255"/>
    </row>
    <row r="1528" s="246" customFormat="1" customHeight="1" spans="1:7">
      <c r="A1528" s="260">
        <v>1526</v>
      </c>
      <c r="B1528" s="261">
        <v>9787514325201</v>
      </c>
      <c r="C1528" s="262" t="s">
        <v>1555</v>
      </c>
      <c r="D1528" s="260" t="s">
        <v>48</v>
      </c>
      <c r="E1528" s="263">
        <v>3</v>
      </c>
      <c r="F1528" s="254" t="s">
        <v>10</v>
      </c>
      <c r="G1528" s="255"/>
    </row>
    <row r="1529" s="246" customFormat="1" customHeight="1" spans="1:7">
      <c r="A1529" s="260">
        <v>1527</v>
      </c>
      <c r="B1529" s="261">
        <v>9787514330847</v>
      </c>
      <c r="C1529" s="262" t="s">
        <v>1556</v>
      </c>
      <c r="D1529" s="260" t="s">
        <v>374</v>
      </c>
      <c r="E1529" s="263">
        <v>3</v>
      </c>
      <c r="F1529" s="254" t="s">
        <v>10</v>
      </c>
      <c r="G1529" s="255"/>
    </row>
    <row r="1530" s="246" customFormat="1" customHeight="1" spans="1:7">
      <c r="A1530" s="260">
        <v>1528</v>
      </c>
      <c r="B1530" s="261">
        <v>9787514324266</v>
      </c>
      <c r="C1530" s="262" t="s">
        <v>1557</v>
      </c>
      <c r="D1530" s="260" t="s">
        <v>21</v>
      </c>
      <c r="E1530" s="263">
        <v>3</v>
      </c>
      <c r="F1530" s="254" t="s">
        <v>10</v>
      </c>
      <c r="G1530" s="255"/>
    </row>
    <row r="1531" s="246" customFormat="1" customHeight="1" spans="1:7">
      <c r="A1531" s="260">
        <v>1529</v>
      </c>
      <c r="B1531" s="261">
        <v>9787516603130</v>
      </c>
      <c r="C1531" s="262" t="s">
        <v>1558</v>
      </c>
      <c r="D1531" s="260" t="s">
        <v>61</v>
      </c>
      <c r="E1531" s="263">
        <v>3</v>
      </c>
      <c r="F1531" s="254" t="s">
        <v>10</v>
      </c>
      <c r="G1531" s="255"/>
    </row>
    <row r="1532" s="246" customFormat="1" customHeight="1" spans="1:7">
      <c r="A1532" s="260">
        <v>1530</v>
      </c>
      <c r="B1532" s="261">
        <v>9787516603468</v>
      </c>
      <c r="C1532" s="262" t="s">
        <v>1559</v>
      </c>
      <c r="D1532" s="260" t="s">
        <v>73</v>
      </c>
      <c r="E1532" s="263">
        <v>3</v>
      </c>
      <c r="F1532" s="254" t="s">
        <v>10</v>
      </c>
      <c r="G1532" s="255"/>
    </row>
    <row r="1533" s="246" customFormat="1" customHeight="1" spans="1:7">
      <c r="A1533" s="260">
        <v>1531</v>
      </c>
      <c r="B1533" s="261">
        <v>9787516603208</v>
      </c>
      <c r="C1533" s="262" t="s">
        <v>1560</v>
      </c>
      <c r="D1533" s="260" t="s">
        <v>61</v>
      </c>
      <c r="E1533" s="263">
        <v>3</v>
      </c>
      <c r="F1533" s="254" t="s">
        <v>10</v>
      </c>
      <c r="G1533" s="255"/>
    </row>
    <row r="1534" s="246" customFormat="1" customHeight="1" spans="1:7">
      <c r="A1534" s="260">
        <v>1532</v>
      </c>
      <c r="B1534" s="261">
        <v>9787516603154</v>
      </c>
      <c r="C1534" s="262" t="s">
        <v>1561</v>
      </c>
      <c r="D1534" s="260" t="s">
        <v>9</v>
      </c>
      <c r="E1534" s="263">
        <v>3</v>
      </c>
      <c r="F1534" s="254" t="s">
        <v>10</v>
      </c>
      <c r="G1534" s="255"/>
    </row>
    <row r="1535" s="246" customFormat="1" customHeight="1" spans="1:7">
      <c r="A1535" s="260">
        <v>1533</v>
      </c>
      <c r="B1535" s="261">
        <v>9787516603253</v>
      </c>
      <c r="C1535" s="262" t="s">
        <v>1562</v>
      </c>
      <c r="D1535" s="260" t="s">
        <v>61</v>
      </c>
      <c r="E1535" s="263">
        <v>3</v>
      </c>
      <c r="F1535" s="254" t="s">
        <v>10</v>
      </c>
      <c r="G1535" s="255"/>
    </row>
    <row r="1536" s="246" customFormat="1" customHeight="1" spans="1:7">
      <c r="A1536" s="260">
        <v>1534</v>
      </c>
      <c r="B1536" s="261">
        <v>9787531571766</v>
      </c>
      <c r="C1536" s="262" t="s">
        <v>1563</v>
      </c>
      <c r="D1536" s="260" t="s">
        <v>9</v>
      </c>
      <c r="E1536" s="263">
        <v>3</v>
      </c>
      <c r="F1536" s="254" t="s">
        <v>10</v>
      </c>
      <c r="G1536" s="255"/>
    </row>
    <row r="1537" s="246" customFormat="1" customHeight="1" spans="1:7">
      <c r="A1537" s="260">
        <v>1535</v>
      </c>
      <c r="B1537" s="261">
        <v>9787531571759</v>
      </c>
      <c r="C1537" s="262" t="s">
        <v>1564</v>
      </c>
      <c r="D1537" s="260" t="s">
        <v>9</v>
      </c>
      <c r="E1537" s="263">
        <v>3</v>
      </c>
      <c r="F1537" s="254" t="s">
        <v>10</v>
      </c>
      <c r="G1537" s="255"/>
    </row>
    <row r="1538" s="246" customFormat="1" customHeight="1" spans="1:7">
      <c r="A1538" s="260">
        <v>1536</v>
      </c>
      <c r="B1538" s="261">
        <v>9787531571773</v>
      </c>
      <c r="C1538" s="262" t="s">
        <v>1565</v>
      </c>
      <c r="D1538" s="260" t="s">
        <v>9</v>
      </c>
      <c r="E1538" s="263">
        <v>3</v>
      </c>
      <c r="F1538" s="254" t="s">
        <v>10</v>
      </c>
      <c r="G1538" s="255"/>
    </row>
    <row r="1539" s="246" customFormat="1" customHeight="1" spans="1:7">
      <c r="A1539" s="260">
        <v>1537</v>
      </c>
      <c r="B1539" s="261">
        <v>9787531571797</v>
      </c>
      <c r="C1539" s="262" t="s">
        <v>1566</v>
      </c>
      <c r="D1539" s="260" t="s">
        <v>9</v>
      </c>
      <c r="E1539" s="263">
        <v>3</v>
      </c>
      <c r="F1539" s="254" t="s">
        <v>10</v>
      </c>
      <c r="G1539" s="255"/>
    </row>
    <row r="1540" s="246" customFormat="1" customHeight="1" spans="1:7">
      <c r="A1540" s="260">
        <v>1538</v>
      </c>
      <c r="B1540" s="261">
        <v>9787531577331</v>
      </c>
      <c r="C1540" s="262" t="s">
        <v>1567</v>
      </c>
      <c r="D1540" s="260" t="s">
        <v>9</v>
      </c>
      <c r="E1540" s="263">
        <v>3</v>
      </c>
      <c r="F1540" s="254" t="s">
        <v>10</v>
      </c>
      <c r="G1540" s="255"/>
    </row>
    <row r="1541" s="246" customFormat="1" customHeight="1" spans="1:7">
      <c r="A1541" s="260">
        <v>1539</v>
      </c>
      <c r="B1541" s="261">
        <v>9787531571742</v>
      </c>
      <c r="C1541" s="262" t="s">
        <v>1568</v>
      </c>
      <c r="D1541" s="260" t="s">
        <v>9</v>
      </c>
      <c r="E1541" s="263">
        <v>3</v>
      </c>
      <c r="F1541" s="254" t="s">
        <v>10</v>
      </c>
      <c r="G1541" s="255"/>
    </row>
    <row r="1542" s="246" customFormat="1" customHeight="1" spans="1:7">
      <c r="A1542" s="260">
        <v>1540</v>
      </c>
      <c r="B1542" s="261">
        <v>9787555256885</v>
      </c>
      <c r="C1542" s="262" t="s">
        <v>1569</v>
      </c>
      <c r="D1542" s="260" t="s">
        <v>61</v>
      </c>
      <c r="E1542" s="263">
        <v>3</v>
      </c>
      <c r="F1542" s="254" t="s">
        <v>10</v>
      </c>
      <c r="G1542" s="255"/>
    </row>
    <row r="1543" s="246" customFormat="1" customHeight="1" spans="1:7">
      <c r="A1543" s="260">
        <v>1541</v>
      </c>
      <c r="B1543" s="261">
        <v>9787555256892</v>
      </c>
      <c r="C1543" s="262" t="s">
        <v>1570</v>
      </c>
      <c r="D1543" s="260" t="s">
        <v>61</v>
      </c>
      <c r="E1543" s="263">
        <v>3</v>
      </c>
      <c r="F1543" s="254" t="s">
        <v>10</v>
      </c>
      <c r="G1543" s="255"/>
    </row>
    <row r="1544" s="246" customFormat="1" customHeight="1" spans="1:7">
      <c r="A1544" s="260">
        <v>1542</v>
      </c>
      <c r="B1544" s="261">
        <v>9787555256915</v>
      </c>
      <c r="C1544" s="262" t="s">
        <v>1571</v>
      </c>
      <c r="D1544" s="260" t="s">
        <v>73</v>
      </c>
      <c r="E1544" s="263">
        <v>3</v>
      </c>
      <c r="F1544" s="254" t="s">
        <v>10</v>
      </c>
      <c r="G1544" s="255"/>
    </row>
    <row r="1545" s="246" customFormat="1" customHeight="1" spans="1:7">
      <c r="A1545" s="260">
        <v>1543</v>
      </c>
      <c r="B1545" s="261">
        <v>9787555256908</v>
      </c>
      <c r="C1545" s="262" t="s">
        <v>1572</v>
      </c>
      <c r="D1545" s="260" t="s">
        <v>61</v>
      </c>
      <c r="E1545" s="263">
        <v>3</v>
      </c>
      <c r="F1545" s="254" t="s">
        <v>10</v>
      </c>
      <c r="G1545" s="255"/>
    </row>
    <row r="1546" s="246" customFormat="1" customHeight="1" spans="1:7">
      <c r="A1546" s="260">
        <v>1544</v>
      </c>
      <c r="B1546" s="261">
        <v>9787555256878</v>
      </c>
      <c r="C1546" s="262" t="s">
        <v>1573</v>
      </c>
      <c r="D1546" s="260" t="s">
        <v>61</v>
      </c>
      <c r="E1546" s="263">
        <v>3</v>
      </c>
      <c r="F1546" s="254" t="s">
        <v>10</v>
      </c>
      <c r="G1546" s="255"/>
    </row>
    <row r="1547" s="246" customFormat="1" customHeight="1" spans="1:7">
      <c r="A1547" s="260">
        <v>1545</v>
      </c>
      <c r="B1547" s="261">
        <v>9787555256977</v>
      </c>
      <c r="C1547" s="262" t="s">
        <v>1574</v>
      </c>
      <c r="D1547" s="260" t="s">
        <v>9</v>
      </c>
      <c r="E1547" s="263">
        <v>3</v>
      </c>
      <c r="F1547" s="254" t="s">
        <v>10</v>
      </c>
      <c r="G1547" s="255"/>
    </row>
    <row r="1548" s="246" customFormat="1" customHeight="1" spans="1:7">
      <c r="A1548" s="260">
        <v>1546</v>
      </c>
      <c r="B1548" s="261">
        <v>9787555256984</v>
      </c>
      <c r="C1548" s="262" t="s">
        <v>1575</v>
      </c>
      <c r="D1548" s="260" t="s">
        <v>9</v>
      </c>
      <c r="E1548" s="263">
        <v>3</v>
      </c>
      <c r="F1548" s="254" t="s">
        <v>10</v>
      </c>
      <c r="G1548" s="255"/>
    </row>
    <row r="1549" s="246" customFormat="1" customHeight="1" spans="1:7">
      <c r="A1549" s="260">
        <v>1547</v>
      </c>
      <c r="B1549" s="261">
        <v>9787555256953</v>
      </c>
      <c r="C1549" s="262" t="s">
        <v>1576</v>
      </c>
      <c r="D1549" s="260" t="s">
        <v>61</v>
      </c>
      <c r="E1549" s="263">
        <v>3</v>
      </c>
      <c r="F1549" s="254" t="s">
        <v>10</v>
      </c>
      <c r="G1549" s="255"/>
    </row>
    <row r="1550" s="246" customFormat="1" customHeight="1" spans="1:7">
      <c r="A1550" s="260">
        <v>1548</v>
      </c>
      <c r="B1550" s="261">
        <v>9787547264706</v>
      </c>
      <c r="C1550" s="262" t="s">
        <v>1577</v>
      </c>
      <c r="D1550" s="260" t="s">
        <v>73</v>
      </c>
      <c r="E1550" s="263">
        <v>3</v>
      </c>
      <c r="F1550" s="254" t="s">
        <v>10</v>
      </c>
      <c r="G1550" s="255"/>
    </row>
    <row r="1551" s="246" customFormat="1" customHeight="1" spans="1:7">
      <c r="A1551" s="260">
        <v>1549</v>
      </c>
      <c r="B1551" s="261">
        <v>9787551166010</v>
      </c>
      <c r="C1551" s="262" t="s">
        <v>1578</v>
      </c>
      <c r="D1551" s="260" t="s">
        <v>9</v>
      </c>
      <c r="E1551" s="263">
        <v>3</v>
      </c>
      <c r="F1551" s="254" t="s">
        <v>10</v>
      </c>
      <c r="G1551" s="255"/>
    </row>
    <row r="1552" s="246" customFormat="1" customHeight="1" spans="1:7">
      <c r="A1552" s="260">
        <v>1550</v>
      </c>
      <c r="B1552" s="261">
        <v>9787551166157</v>
      </c>
      <c r="C1552" s="262" t="s">
        <v>1579</v>
      </c>
      <c r="D1552" s="260" t="s">
        <v>374</v>
      </c>
      <c r="E1552" s="263">
        <v>3</v>
      </c>
      <c r="F1552" s="254" t="s">
        <v>10</v>
      </c>
      <c r="G1552" s="255"/>
    </row>
    <row r="1553" s="246" customFormat="1" customHeight="1" spans="1:7">
      <c r="A1553" s="260">
        <v>1551</v>
      </c>
      <c r="B1553" s="261">
        <v>9787551166379</v>
      </c>
      <c r="C1553" s="262" t="s">
        <v>1580</v>
      </c>
      <c r="D1553" s="260" t="s">
        <v>9</v>
      </c>
      <c r="E1553" s="263">
        <v>3</v>
      </c>
      <c r="F1553" s="254" t="s">
        <v>10</v>
      </c>
      <c r="G1553" s="255"/>
    </row>
    <row r="1554" s="246" customFormat="1" customHeight="1" spans="1:7">
      <c r="A1554" s="260">
        <v>1552</v>
      </c>
      <c r="B1554" s="261">
        <v>9787511263179</v>
      </c>
      <c r="C1554" s="262" t="s">
        <v>1581</v>
      </c>
      <c r="D1554" s="260" t="s">
        <v>73</v>
      </c>
      <c r="E1554" s="263">
        <v>3</v>
      </c>
      <c r="F1554" s="254" t="s">
        <v>10</v>
      </c>
      <c r="G1554" s="255"/>
    </row>
    <row r="1555" s="246" customFormat="1" customHeight="1" spans="1:7">
      <c r="A1555" s="260">
        <v>1553</v>
      </c>
      <c r="B1555" s="261">
        <v>9787511247346</v>
      </c>
      <c r="C1555" s="262" t="s">
        <v>1582</v>
      </c>
      <c r="D1555" s="260" t="s">
        <v>9</v>
      </c>
      <c r="E1555" s="263">
        <v>3</v>
      </c>
      <c r="F1555" s="254" t="s">
        <v>10</v>
      </c>
      <c r="G1555" s="255"/>
    </row>
    <row r="1556" s="246" customFormat="1" customHeight="1" spans="1:7">
      <c r="A1556" s="260">
        <v>1554</v>
      </c>
      <c r="B1556" s="261">
        <v>9787511238931</v>
      </c>
      <c r="C1556" s="262" t="s">
        <v>1583</v>
      </c>
      <c r="D1556" s="260" t="s">
        <v>145</v>
      </c>
      <c r="E1556" s="263">
        <v>3</v>
      </c>
      <c r="F1556" s="254" t="s">
        <v>10</v>
      </c>
      <c r="G1556" s="255"/>
    </row>
    <row r="1557" s="246" customFormat="1" customHeight="1" spans="1:7">
      <c r="A1557" s="260">
        <v>1555</v>
      </c>
      <c r="B1557" s="261">
        <v>9787511262936</v>
      </c>
      <c r="C1557" s="262" t="s">
        <v>1584</v>
      </c>
      <c r="D1557" s="260" t="s">
        <v>9</v>
      </c>
      <c r="E1557" s="263">
        <v>3</v>
      </c>
      <c r="F1557" s="254" t="s">
        <v>10</v>
      </c>
      <c r="G1557" s="255"/>
    </row>
    <row r="1558" s="246" customFormat="1" customHeight="1" spans="1:7">
      <c r="A1558" s="260">
        <v>1556</v>
      </c>
      <c r="B1558" s="261">
        <v>9787565839092</v>
      </c>
      <c r="C1558" s="262" t="s">
        <v>1585</v>
      </c>
      <c r="D1558" s="260" t="s">
        <v>21</v>
      </c>
      <c r="E1558" s="263">
        <v>3</v>
      </c>
      <c r="F1558" s="254" t="s">
        <v>10</v>
      </c>
      <c r="G1558" s="255"/>
    </row>
    <row r="1559" s="246" customFormat="1" customHeight="1" spans="1:7">
      <c r="A1559" s="260">
        <v>1557</v>
      </c>
      <c r="B1559" s="261">
        <v>9787545147575</v>
      </c>
      <c r="C1559" s="262" t="s">
        <v>1586</v>
      </c>
      <c r="D1559" s="260" t="s">
        <v>73</v>
      </c>
      <c r="E1559" s="263">
        <v>3</v>
      </c>
      <c r="F1559" s="254" t="s">
        <v>10</v>
      </c>
      <c r="G1559" s="255"/>
    </row>
    <row r="1560" s="246" customFormat="1" customHeight="1" spans="1:7">
      <c r="A1560" s="260">
        <v>1558</v>
      </c>
      <c r="B1560" s="261">
        <v>9787502064600</v>
      </c>
      <c r="C1560" s="262" t="s">
        <v>1587</v>
      </c>
      <c r="D1560" s="260" t="s">
        <v>21</v>
      </c>
      <c r="E1560" s="263">
        <v>3</v>
      </c>
      <c r="F1560" s="254" t="s">
        <v>10</v>
      </c>
      <c r="G1560" s="255"/>
    </row>
    <row r="1561" s="246" customFormat="1" customHeight="1" spans="1:7">
      <c r="A1561" s="260">
        <v>1559</v>
      </c>
      <c r="B1561" s="261">
        <v>9787545144574</v>
      </c>
      <c r="C1561" s="262" t="s">
        <v>1588</v>
      </c>
      <c r="D1561" s="260" t="s">
        <v>73</v>
      </c>
      <c r="E1561" s="263">
        <v>3</v>
      </c>
      <c r="F1561" s="254" t="s">
        <v>10</v>
      </c>
      <c r="G1561" s="255"/>
    </row>
    <row r="1562" s="246" customFormat="1" customHeight="1" spans="1:7">
      <c r="A1562" s="260">
        <v>1560</v>
      </c>
      <c r="B1562" s="261">
        <v>9787209095204</v>
      </c>
      <c r="C1562" s="262" t="s">
        <v>1589</v>
      </c>
      <c r="D1562" s="260" t="s">
        <v>9</v>
      </c>
      <c r="E1562" s="263">
        <v>3</v>
      </c>
      <c r="F1562" s="254" t="s">
        <v>10</v>
      </c>
      <c r="G1562" s="255"/>
    </row>
    <row r="1563" s="246" customFormat="1" customHeight="1" spans="1:7">
      <c r="A1563" s="260">
        <v>1561</v>
      </c>
      <c r="B1563" s="261">
        <v>9787547264775</v>
      </c>
      <c r="C1563" s="262" t="s">
        <v>1590</v>
      </c>
      <c r="D1563" s="260" t="s">
        <v>73</v>
      </c>
      <c r="E1563" s="263">
        <v>3</v>
      </c>
      <c r="F1563" s="254" t="s">
        <v>10</v>
      </c>
      <c r="G1563" s="255"/>
    </row>
    <row r="1564" s="246" customFormat="1" customHeight="1" spans="1:7">
      <c r="A1564" s="260">
        <v>1562</v>
      </c>
      <c r="B1564" s="261">
        <v>9787547264690</v>
      </c>
      <c r="C1564" s="262" t="s">
        <v>1591</v>
      </c>
      <c r="D1564" s="260" t="s">
        <v>61</v>
      </c>
      <c r="E1564" s="263">
        <v>3</v>
      </c>
      <c r="F1564" s="254" t="s">
        <v>10</v>
      </c>
      <c r="G1564" s="255"/>
    </row>
    <row r="1565" s="246" customFormat="1" customHeight="1" spans="1:7">
      <c r="A1565" s="260">
        <v>1563</v>
      </c>
      <c r="B1565" s="261">
        <v>9787552571011</v>
      </c>
      <c r="C1565" s="262" t="s">
        <v>1592</v>
      </c>
      <c r="D1565" s="260" t="s">
        <v>145</v>
      </c>
      <c r="E1565" s="263">
        <v>3</v>
      </c>
      <c r="F1565" s="254" t="s">
        <v>10</v>
      </c>
      <c r="G1565" s="255"/>
    </row>
    <row r="1566" s="246" customFormat="1" customHeight="1" spans="1:7">
      <c r="A1566" s="260">
        <v>1564</v>
      </c>
      <c r="B1566" s="261">
        <v>9787565839078</v>
      </c>
      <c r="C1566" s="262" t="s">
        <v>1593</v>
      </c>
      <c r="D1566" s="260" t="s">
        <v>21</v>
      </c>
      <c r="E1566" s="263">
        <v>3</v>
      </c>
      <c r="F1566" s="254" t="s">
        <v>10</v>
      </c>
      <c r="G1566" s="255"/>
    </row>
    <row r="1567" s="246" customFormat="1" customHeight="1" spans="1:7">
      <c r="A1567" s="260">
        <v>1565</v>
      </c>
      <c r="B1567" s="261">
        <v>9787512670402</v>
      </c>
      <c r="C1567" s="262" t="s">
        <v>1594</v>
      </c>
      <c r="D1567" s="260" t="s">
        <v>73</v>
      </c>
      <c r="E1567" s="263">
        <v>3</v>
      </c>
      <c r="F1567" s="254" t="s">
        <v>10</v>
      </c>
      <c r="G1567" s="255"/>
    </row>
    <row r="1568" s="246" customFormat="1" customHeight="1" spans="1:7">
      <c r="A1568" s="260">
        <v>1566</v>
      </c>
      <c r="B1568" s="261">
        <v>9787547265055</v>
      </c>
      <c r="C1568" s="262" t="s">
        <v>1595</v>
      </c>
      <c r="D1568" s="260" t="s">
        <v>73</v>
      </c>
      <c r="E1568" s="263">
        <v>3</v>
      </c>
      <c r="F1568" s="254" t="s">
        <v>10</v>
      </c>
      <c r="G1568" s="255"/>
    </row>
    <row r="1569" s="246" customFormat="1" customHeight="1" spans="1:7">
      <c r="A1569" s="260">
        <v>1567</v>
      </c>
      <c r="B1569" s="261">
        <v>9787547265048</v>
      </c>
      <c r="C1569" s="262" t="s">
        <v>1596</v>
      </c>
      <c r="D1569" s="260" t="s">
        <v>73</v>
      </c>
      <c r="E1569" s="263">
        <v>3</v>
      </c>
      <c r="F1569" s="254" t="s">
        <v>10</v>
      </c>
      <c r="G1569" s="255"/>
    </row>
    <row r="1570" s="246" customFormat="1" customHeight="1" spans="1:7">
      <c r="A1570" s="260">
        <v>1568</v>
      </c>
      <c r="B1570" s="261">
        <v>9787513679770</v>
      </c>
      <c r="C1570" s="262" t="s">
        <v>1597</v>
      </c>
      <c r="D1570" s="260" t="s">
        <v>21</v>
      </c>
      <c r="E1570" s="263">
        <v>3</v>
      </c>
      <c r="F1570" s="254" t="s">
        <v>10</v>
      </c>
      <c r="G1570" s="255"/>
    </row>
    <row r="1571" s="246" customFormat="1" customHeight="1" spans="1:7">
      <c r="A1571" s="260">
        <v>1569</v>
      </c>
      <c r="B1571" s="261">
        <v>9787559405319</v>
      </c>
      <c r="C1571" s="262" t="s">
        <v>1598</v>
      </c>
      <c r="D1571" s="260" t="s">
        <v>9</v>
      </c>
      <c r="E1571" s="263">
        <v>3</v>
      </c>
      <c r="F1571" s="254" t="s">
        <v>10</v>
      </c>
      <c r="G1571" s="255"/>
    </row>
    <row r="1572" s="246" customFormat="1" customHeight="1" spans="1:7">
      <c r="A1572" s="260">
        <v>1570</v>
      </c>
      <c r="B1572" s="261">
        <v>9787559405227</v>
      </c>
      <c r="C1572" s="262" t="s">
        <v>1599</v>
      </c>
      <c r="D1572" s="260" t="s">
        <v>9</v>
      </c>
      <c r="E1572" s="263">
        <v>3</v>
      </c>
      <c r="F1572" s="254" t="s">
        <v>10</v>
      </c>
      <c r="G1572" s="255"/>
    </row>
    <row r="1573" s="246" customFormat="1" customHeight="1" spans="1:7">
      <c r="A1573" s="260">
        <v>1571</v>
      </c>
      <c r="B1573" s="261">
        <v>9787565839085</v>
      </c>
      <c r="C1573" s="262" t="s">
        <v>1600</v>
      </c>
      <c r="D1573" s="260" t="s">
        <v>21</v>
      </c>
      <c r="E1573" s="263">
        <v>3</v>
      </c>
      <c r="F1573" s="254" t="s">
        <v>10</v>
      </c>
      <c r="G1573" s="255"/>
    </row>
    <row r="1574" s="246" customFormat="1" customHeight="1" spans="1:7">
      <c r="A1574" s="260">
        <v>1572</v>
      </c>
      <c r="B1574" s="261">
        <v>9787533774547</v>
      </c>
      <c r="C1574" s="262" t="s">
        <v>1601</v>
      </c>
      <c r="D1574" s="260" t="s">
        <v>21</v>
      </c>
      <c r="E1574" s="263">
        <v>3</v>
      </c>
      <c r="F1574" s="254" t="s">
        <v>10</v>
      </c>
      <c r="G1574" s="255"/>
    </row>
    <row r="1575" s="246" customFormat="1" customHeight="1" spans="1:7">
      <c r="A1575" s="260">
        <v>1573</v>
      </c>
      <c r="B1575" s="261">
        <v>9787547257630</v>
      </c>
      <c r="C1575" s="262" t="s">
        <v>1602</v>
      </c>
      <c r="D1575" s="260" t="s">
        <v>239</v>
      </c>
      <c r="E1575" s="263">
        <v>3</v>
      </c>
      <c r="F1575" s="254" t="s">
        <v>10</v>
      </c>
      <c r="G1575" s="255"/>
    </row>
    <row r="1576" s="246" customFormat="1" customHeight="1" spans="1:7">
      <c r="A1576" s="260">
        <v>1574</v>
      </c>
      <c r="B1576" s="261">
        <v>9787508283333</v>
      </c>
      <c r="C1576" s="262" t="s">
        <v>1603</v>
      </c>
      <c r="D1576" s="260" t="s">
        <v>21</v>
      </c>
      <c r="E1576" s="263">
        <v>3</v>
      </c>
      <c r="F1576" s="254" t="s">
        <v>10</v>
      </c>
      <c r="G1576" s="255"/>
    </row>
    <row r="1577" s="246" customFormat="1" customHeight="1" spans="1:7">
      <c r="A1577" s="260">
        <v>1575</v>
      </c>
      <c r="B1577" s="261">
        <v>9787558589867</v>
      </c>
      <c r="C1577" s="262" t="s">
        <v>1604</v>
      </c>
      <c r="D1577" s="260" t="s">
        <v>73</v>
      </c>
      <c r="E1577" s="263">
        <v>3</v>
      </c>
      <c r="F1577" s="254" t="s">
        <v>10</v>
      </c>
      <c r="G1577" s="255"/>
    </row>
    <row r="1578" s="246" customFormat="1" customHeight="1" spans="1:7">
      <c r="A1578" s="260">
        <v>1576</v>
      </c>
      <c r="B1578" s="261">
        <v>9787558588754</v>
      </c>
      <c r="C1578" s="262" t="s">
        <v>1605</v>
      </c>
      <c r="D1578" s="260" t="s">
        <v>21</v>
      </c>
      <c r="E1578" s="263">
        <v>3</v>
      </c>
      <c r="F1578" s="254" t="s">
        <v>10</v>
      </c>
      <c r="G1578" s="255"/>
    </row>
    <row r="1579" s="246" customFormat="1" customHeight="1" spans="1:7">
      <c r="A1579" s="260">
        <v>1577</v>
      </c>
      <c r="B1579" s="261">
        <v>9787558592133</v>
      </c>
      <c r="C1579" s="262" t="s">
        <v>1606</v>
      </c>
      <c r="D1579" s="260" t="s">
        <v>73</v>
      </c>
      <c r="E1579" s="263">
        <v>3</v>
      </c>
      <c r="F1579" s="254" t="s">
        <v>10</v>
      </c>
      <c r="G1579" s="255"/>
    </row>
    <row r="1580" s="246" customFormat="1" customHeight="1" spans="1:7">
      <c r="A1580" s="260">
        <v>1578</v>
      </c>
      <c r="B1580" s="261">
        <v>9787558592140</v>
      </c>
      <c r="C1580" s="262" t="s">
        <v>1607</v>
      </c>
      <c r="D1580" s="260" t="s">
        <v>48</v>
      </c>
      <c r="E1580" s="263">
        <v>3</v>
      </c>
      <c r="F1580" s="254" t="s">
        <v>10</v>
      </c>
      <c r="G1580" s="255"/>
    </row>
    <row r="1581" s="246" customFormat="1" customHeight="1" spans="1:7">
      <c r="A1581" s="260">
        <v>1579</v>
      </c>
      <c r="B1581" s="261">
        <v>9787516841020</v>
      </c>
      <c r="C1581" s="262" t="s">
        <v>1608</v>
      </c>
      <c r="D1581" s="260" t="s">
        <v>48</v>
      </c>
      <c r="E1581" s="263">
        <v>3</v>
      </c>
      <c r="F1581" s="254" t="s">
        <v>10</v>
      </c>
      <c r="G1581" s="255"/>
    </row>
    <row r="1582" s="246" customFormat="1" customHeight="1" spans="1:7">
      <c r="A1582" s="260">
        <v>1580</v>
      </c>
      <c r="B1582" s="261">
        <v>9787516841211</v>
      </c>
      <c r="C1582" s="262" t="s">
        <v>1609</v>
      </c>
      <c r="D1582" s="260" t="s">
        <v>9</v>
      </c>
      <c r="E1582" s="263">
        <v>3</v>
      </c>
      <c r="F1582" s="254" t="s">
        <v>10</v>
      </c>
      <c r="G1582" s="255"/>
    </row>
    <row r="1583" s="246" customFormat="1" customHeight="1" spans="1:7">
      <c r="A1583" s="260">
        <v>1581</v>
      </c>
      <c r="B1583" s="261">
        <v>9787555256946</v>
      </c>
      <c r="C1583" s="262" t="s">
        <v>1610</v>
      </c>
      <c r="D1583" s="260" t="s">
        <v>73</v>
      </c>
      <c r="E1583" s="263">
        <v>3</v>
      </c>
      <c r="F1583" s="254" t="s">
        <v>10</v>
      </c>
      <c r="G1583" s="255"/>
    </row>
    <row r="1584" s="246" customFormat="1" customHeight="1" spans="1:7">
      <c r="A1584" s="260">
        <v>1582</v>
      </c>
      <c r="B1584" s="261">
        <v>9787510805332</v>
      </c>
      <c r="C1584" s="262" t="s">
        <v>1611</v>
      </c>
      <c r="D1584" s="260" t="s">
        <v>48</v>
      </c>
      <c r="E1584" s="263">
        <v>3</v>
      </c>
      <c r="F1584" s="254" t="s">
        <v>10</v>
      </c>
      <c r="G1584" s="255"/>
    </row>
    <row r="1585" s="246" customFormat="1" customHeight="1" spans="1:7">
      <c r="A1585" s="260">
        <v>1583</v>
      </c>
      <c r="B1585" s="261">
        <v>9787510805387</v>
      </c>
      <c r="C1585" s="262" t="s">
        <v>1612</v>
      </c>
      <c r="D1585" s="260" t="s">
        <v>48</v>
      </c>
      <c r="E1585" s="263">
        <v>3</v>
      </c>
      <c r="F1585" s="254" t="s">
        <v>10</v>
      </c>
      <c r="G1585" s="255"/>
    </row>
    <row r="1586" s="246" customFormat="1" customHeight="1" spans="1:7">
      <c r="A1586" s="260">
        <v>1584</v>
      </c>
      <c r="B1586" s="261">
        <v>9787510805325</v>
      </c>
      <c r="C1586" s="262" t="s">
        <v>1613</v>
      </c>
      <c r="D1586" s="260" t="s">
        <v>48</v>
      </c>
      <c r="E1586" s="263">
        <v>3</v>
      </c>
      <c r="F1586" s="254" t="s">
        <v>10</v>
      </c>
      <c r="G1586" s="255"/>
    </row>
    <row r="1587" s="246" customFormat="1" customHeight="1" spans="1:7">
      <c r="A1587" s="260">
        <v>1585</v>
      </c>
      <c r="B1587" s="261">
        <v>9787510805455</v>
      </c>
      <c r="C1587" s="262" t="s">
        <v>1614</v>
      </c>
      <c r="D1587" s="260" t="s">
        <v>48</v>
      </c>
      <c r="E1587" s="263">
        <v>3</v>
      </c>
      <c r="F1587" s="254" t="s">
        <v>10</v>
      </c>
      <c r="G1587" s="255"/>
    </row>
    <row r="1588" s="246" customFormat="1" customHeight="1" spans="1:7">
      <c r="A1588" s="260">
        <v>1586</v>
      </c>
      <c r="B1588" s="261">
        <v>9787510805424</v>
      </c>
      <c r="C1588" s="262" t="s">
        <v>1615</v>
      </c>
      <c r="D1588" s="260" t="s">
        <v>48</v>
      </c>
      <c r="E1588" s="263">
        <v>3</v>
      </c>
      <c r="F1588" s="254" t="s">
        <v>10</v>
      </c>
      <c r="G1588" s="255"/>
    </row>
    <row r="1589" s="246" customFormat="1" customHeight="1" spans="1:7">
      <c r="A1589" s="260">
        <v>1587</v>
      </c>
      <c r="B1589" s="261">
        <v>9787510805356</v>
      </c>
      <c r="C1589" s="262" t="s">
        <v>1616</v>
      </c>
      <c r="D1589" s="260" t="s">
        <v>48</v>
      </c>
      <c r="E1589" s="263">
        <v>3</v>
      </c>
      <c r="F1589" s="254" t="s">
        <v>10</v>
      </c>
      <c r="G1589" s="255"/>
    </row>
    <row r="1590" s="246" customFormat="1" customHeight="1" spans="1:7">
      <c r="A1590" s="260">
        <v>1588</v>
      </c>
      <c r="B1590" s="261">
        <v>9787510805318</v>
      </c>
      <c r="C1590" s="262" t="s">
        <v>1617</v>
      </c>
      <c r="D1590" s="260" t="s">
        <v>48</v>
      </c>
      <c r="E1590" s="263">
        <v>3</v>
      </c>
      <c r="F1590" s="254" t="s">
        <v>10</v>
      </c>
      <c r="G1590" s="255"/>
    </row>
    <row r="1591" s="246" customFormat="1" customHeight="1" spans="1:7">
      <c r="A1591" s="260">
        <v>1589</v>
      </c>
      <c r="B1591" s="261">
        <v>9787510805394</v>
      </c>
      <c r="C1591" s="262" t="s">
        <v>1618</v>
      </c>
      <c r="D1591" s="260" t="s">
        <v>48</v>
      </c>
      <c r="E1591" s="263">
        <v>3</v>
      </c>
      <c r="F1591" s="254" t="s">
        <v>10</v>
      </c>
      <c r="G1591" s="255"/>
    </row>
    <row r="1592" s="246" customFormat="1" customHeight="1" spans="1:7">
      <c r="A1592" s="260">
        <v>1590</v>
      </c>
      <c r="B1592" s="261">
        <v>9787510805349</v>
      </c>
      <c r="C1592" s="262" t="s">
        <v>1619</v>
      </c>
      <c r="D1592" s="260" t="s">
        <v>48</v>
      </c>
      <c r="E1592" s="263">
        <v>3</v>
      </c>
      <c r="F1592" s="254" t="s">
        <v>10</v>
      </c>
      <c r="G1592" s="255"/>
    </row>
    <row r="1593" s="246" customFormat="1" customHeight="1" spans="1:7">
      <c r="A1593" s="260">
        <v>1591</v>
      </c>
      <c r="B1593" s="261">
        <v>9787510805134</v>
      </c>
      <c r="C1593" s="262" t="s">
        <v>1620</v>
      </c>
      <c r="D1593" s="260" t="s">
        <v>48</v>
      </c>
      <c r="E1593" s="263">
        <v>3</v>
      </c>
      <c r="F1593" s="254" t="s">
        <v>10</v>
      </c>
      <c r="G1593" s="255"/>
    </row>
    <row r="1594" s="246" customFormat="1" customHeight="1" spans="1:7">
      <c r="A1594" s="260">
        <v>1592</v>
      </c>
      <c r="B1594" s="261">
        <v>9787510805363</v>
      </c>
      <c r="C1594" s="262" t="s">
        <v>1621</v>
      </c>
      <c r="D1594" s="260" t="s">
        <v>48</v>
      </c>
      <c r="E1594" s="263">
        <v>3</v>
      </c>
      <c r="F1594" s="254" t="s">
        <v>10</v>
      </c>
      <c r="G1594" s="255"/>
    </row>
    <row r="1595" s="246" customFormat="1" customHeight="1" spans="1:7">
      <c r="A1595" s="260">
        <v>1593</v>
      </c>
      <c r="B1595" s="261">
        <v>9787510805370</v>
      </c>
      <c r="C1595" s="262" t="s">
        <v>1622</v>
      </c>
      <c r="D1595" s="260" t="s">
        <v>48</v>
      </c>
      <c r="E1595" s="263">
        <v>3</v>
      </c>
      <c r="F1595" s="254" t="s">
        <v>10</v>
      </c>
      <c r="G1595" s="255"/>
    </row>
    <row r="1596" s="246" customFormat="1" customHeight="1" spans="1:7">
      <c r="A1596" s="260">
        <v>1594</v>
      </c>
      <c r="B1596" s="261">
        <v>9787558063213</v>
      </c>
      <c r="C1596" s="262" t="s">
        <v>1623</v>
      </c>
      <c r="D1596" s="260" t="s">
        <v>61</v>
      </c>
      <c r="E1596" s="263">
        <v>3</v>
      </c>
      <c r="F1596" s="254" t="s">
        <v>10</v>
      </c>
      <c r="G1596" s="255"/>
    </row>
    <row r="1597" s="246" customFormat="1" customHeight="1" spans="1:7">
      <c r="A1597" s="260">
        <v>1595</v>
      </c>
      <c r="B1597" s="261">
        <v>9787515813325</v>
      </c>
      <c r="C1597" s="262" t="s">
        <v>1624</v>
      </c>
      <c r="D1597" s="260" t="s">
        <v>48</v>
      </c>
      <c r="E1597" s="263">
        <v>3</v>
      </c>
      <c r="F1597" s="254" t="s">
        <v>10</v>
      </c>
      <c r="G1597" s="255"/>
    </row>
    <row r="1598" s="246" customFormat="1" customHeight="1" spans="1:7">
      <c r="A1598" s="260">
        <v>1596</v>
      </c>
      <c r="B1598" s="261">
        <v>9787502064594</v>
      </c>
      <c r="C1598" s="262" t="s">
        <v>1625</v>
      </c>
      <c r="D1598" s="260" t="s">
        <v>73</v>
      </c>
      <c r="E1598" s="263">
        <v>3</v>
      </c>
      <c r="F1598" s="254" t="s">
        <v>10</v>
      </c>
      <c r="G1598" s="255"/>
    </row>
    <row r="1599" s="246" customFormat="1" customHeight="1" spans="1:7">
      <c r="A1599" s="260">
        <v>1597</v>
      </c>
      <c r="B1599" s="261">
        <v>9787574201095</v>
      </c>
      <c r="C1599" s="262" t="s">
        <v>1626</v>
      </c>
      <c r="D1599" s="260" t="s">
        <v>21</v>
      </c>
      <c r="E1599" s="263">
        <v>3</v>
      </c>
      <c r="F1599" s="254" t="s">
        <v>10</v>
      </c>
      <c r="G1599" s="255"/>
    </row>
    <row r="1600" s="246" customFormat="1" customHeight="1" spans="1:7">
      <c r="A1600" s="260">
        <v>1598</v>
      </c>
      <c r="B1600" s="261">
        <v>9787558147883</v>
      </c>
      <c r="C1600" s="262" t="s">
        <v>1627</v>
      </c>
      <c r="D1600" s="260" t="s">
        <v>61</v>
      </c>
      <c r="E1600" s="263">
        <v>3</v>
      </c>
      <c r="F1600" s="254" t="s">
        <v>10</v>
      </c>
      <c r="G1600" s="255"/>
    </row>
    <row r="1601" s="246" customFormat="1" customHeight="1" spans="1:7">
      <c r="A1601" s="260">
        <v>1599</v>
      </c>
      <c r="B1601" s="261">
        <v>9787558147753</v>
      </c>
      <c r="C1601" s="262" t="s">
        <v>1628</v>
      </c>
      <c r="D1601" s="260" t="s">
        <v>61</v>
      </c>
      <c r="E1601" s="263">
        <v>3</v>
      </c>
      <c r="F1601" s="254" t="s">
        <v>10</v>
      </c>
      <c r="G1601" s="255"/>
    </row>
    <row r="1602" s="246" customFormat="1" customHeight="1" spans="1:7">
      <c r="A1602" s="260">
        <v>1600</v>
      </c>
      <c r="B1602" s="261">
        <v>9787557696801</v>
      </c>
      <c r="C1602" s="262" t="s">
        <v>1629</v>
      </c>
      <c r="D1602" s="260" t="s">
        <v>21</v>
      </c>
      <c r="E1602" s="263">
        <v>3</v>
      </c>
      <c r="F1602" s="254" t="s">
        <v>10</v>
      </c>
      <c r="G1602" s="255"/>
    </row>
    <row r="1603" s="246" customFormat="1" customHeight="1" spans="1:7">
      <c r="A1603" s="260">
        <v>1601</v>
      </c>
      <c r="B1603" s="261">
        <v>9787558159220</v>
      </c>
      <c r="C1603" s="262" t="s">
        <v>1630</v>
      </c>
      <c r="D1603" s="260" t="s">
        <v>21</v>
      </c>
      <c r="E1603" s="263">
        <v>3</v>
      </c>
      <c r="F1603" s="254" t="s">
        <v>10</v>
      </c>
      <c r="G1603" s="255"/>
    </row>
    <row r="1604" s="246" customFormat="1" customHeight="1" spans="1:7">
      <c r="A1604" s="260">
        <v>1602</v>
      </c>
      <c r="B1604" s="261">
        <v>9787547265031</v>
      </c>
      <c r="C1604" s="262" t="s">
        <v>1631</v>
      </c>
      <c r="D1604" s="260" t="s">
        <v>73</v>
      </c>
      <c r="E1604" s="263">
        <v>3</v>
      </c>
      <c r="F1604" s="254" t="s">
        <v>10</v>
      </c>
      <c r="G1604" s="255"/>
    </row>
    <row r="1605" s="246" customFormat="1" customHeight="1" spans="1:7">
      <c r="A1605" s="260">
        <v>1603</v>
      </c>
      <c r="B1605" s="261">
        <v>9787500161653</v>
      </c>
      <c r="C1605" s="262" t="s">
        <v>1632</v>
      </c>
      <c r="D1605" s="260" t="s">
        <v>73</v>
      </c>
      <c r="E1605" s="263">
        <v>3</v>
      </c>
      <c r="F1605" s="254" t="s">
        <v>10</v>
      </c>
      <c r="G1605" s="255"/>
    </row>
    <row r="1606" s="246" customFormat="1" customHeight="1" spans="1:7">
      <c r="A1606" s="260">
        <v>1604</v>
      </c>
      <c r="B1606" s="261">
        <v>9787206071041</v>
      </c>
      <c r="C1606" s="262" t="s">
        <v>1633</v>
      </c>
      <c r="D1606" s="260" t="s">
        <v>61</v>
      </c>
      <c r="E1606" s="263">
        <v>3</v>
      </c>
      <c r="F1606" s="254" t="s">
        <v>10</v>
      </c>
      <c r="G1606" s="255"/>
    </row>
    <row r="1607" s="246" customFormat="1" customHeight="1" spans="1:7">
      <c r="A1607" s="260">
        <v>1605</v>
      </c>
      <c r="B1607" s="261">
        <v>9787206070983</v>
      </c>
      <c r="C1607" s="262" t="s">
        <v>1634</v>
      </c>
      <c r="D1607" s="260" t="s">
        <v>374</v>
      </c>
      <c r="E1607" s="263">
        <v>3</v>
      </c>
      <c r="F1607" s="254" t="s">
        <v>10</v>
      </c>
      <c r="G1607" s="255"/>
    </row>
    <row r="1608" s="246" customFormat="1" customHeight="1" spans="1:7">
      <c r="A1608" s="260">
        <v>1606</v>
      </c>
      <c r="B1608" s="261">
        <v>9787206070587</v>
      </c>
      <c r="C1608" s="262" t="s">
        <v>1635</v>
      </c>
      <c r="D1608" s="260" t="s">
        <v>73</v>
      </c>
      <c r="E1608" s="263">
        <v>3</v>
      </c>
      <c r="F1608" s="254" t="s">
        <v>10</v>
      </c>
      <c r="G1608" s="255"/>
    </row>
    <row r="1609" s="246" customFormat="1" customHeight="1" spans="1:7">
      <c r="A1609" s="260">
        <v>1607</v>
      </c>
      <c r="B1609" s="261">
        <v>9787206070891</v>
      </c>
      <c r="C1609" s="262" t="s">
        <v>1636</v>
      </c>
      <c r="D1609" s="260" t="s">
        <v>73</v>
      </c>
      <c r="E1609" s="263">
        <v>3</v>
      </c>
      <c r="F1609" s="254" t="s">
        <v>10</v>
      </c>
      <c r="G1609" s="255"/>
    </row>
    <row r="1610" s="246" customFormat="1" customHeight="1" spans="1:7">
      <c r="A1610" s="260">
        <v>1608</v>
      </c>
      <c r="B1610" s="261">
        <v>9787206071027</v>
      </c>
      <c r="C1610" s="262" t="s">
        <v>1637</v>
      </c>
      <c r="D1610" s="260" t="s">
        <v>9</v>
      </c>
      <c r="E1610" s="263">
        <v>3</v>
      </c>
      <c r="F1610" s="254" t="s">
        <v>10</v>
      </c>
      <c r="G1610" s="255"/>
    </row>
    <row r="1611" s="246" customFormat="1" customHeight="1" spans="1:7">
      <c r="A1611" s="260">
        <v>1609</v>
      </c>
      <c r="B1611" s="261">
        <v>9787206070716</v>
      </c>
      <c r="C1611" s="262" t="s">
        <v>1638</v>
      </c>
      <c r="D1611" s="260" t="s">
        <v>768</v>
      </c>
      <c r="E1611" s="263">
        <v>3</v>
      </c>
      <c r="F1611" s="254" t="s">
        <v>10</v>
      </c>
      <c r="G1611" s="255"/>
    </row>
    <row r="1612" s="246" customFormat="1" customHeight="1" spans="1:7">
      <c r="A1612" s="260">
        <v>1610</v>
      </c>
      <c r="B1612" s="261">
        <v>9787206071058</v>
      </c>
      <c r="C1612" s="262" t="s">
        <v>1639</v>
      </c>
      <c r="D1612" s="260" t="s">
        <v>9</v>
      </c>
      <c r="E1612" s="263">
        <v>3</v>
      </c>
      <c r="F1612" s="254" t="s">
        <v>10</v>
      </c>
      <c r="G1612" s="255"/>
    </row>
    <row r="1613" s="246" customFormat="1" customHeight="1" spans="1:7">
      <c r="A1613" s="260">
        <v>1611</v>
      </c>
      <c r="B1613" s="261">
        <v>9787206071065</v>
      </c>
      <c r="C1613" s="262" t="s">
        <v>1640</v>
      </c>
      <c r="D1613" s="260" t="s">
        <v>9</v>
      </c>
      <c r="E1613" s="263">
        <v>3</v>
      </c>
      <c r="F1613" s="254" t="s">
        <v>10</v>
      </c>
      <c r="G1613" s="255"/>
    </row>
    <row r="1614" s="246" customFormat="1" customHeight="1" spans="1:7">
      <c r="A1614" s="260">
        <v>1612</v>
      </c>
      <c r="B1614" s="261">
        <v>9787206070662</v>
      </c>
      <c r="C1614" s="262" t="s">
        <v>1641</v>
      </c>
      <c r="D1614" s="260" t="s">
        <v>73</v>
      </c>
      <c r="E1614" s="263">
        <v>3</v>
      </c>
      <c r="F1614" s="254" t="s">
        <v>10</v>
      </c>
      <c r="G1614" s="255"/>
    </row>
    <row r="1615" s="246" customFormat="1" customHeight="1" spans="1:7">
      <c r="A1615" s="260">
        <v>1613</v>
      </c>
      <c r="B1615" s="261">
        <v>9787206070631</v>
      </c>
      <c r="C1615" s="262" t="s">
        <v>1642</v>
      </c>
      <c r="D1615" s="260" t="s">
        <v>73</v>
      </c>
      <c r="E1615" s="263">
        <v>3</v>
      </c>
      <c r="F1615" s="254" t="s">
        <v>10</v>
      </c>
      <c r="G1615" s="255"/>
    </row>
    <row r="1616" s="246" customFormat="1" customHeight="1" spans="1:7">
      <c r="A1616" s="260">
        <v>1614</v>
      </c>
      <c r="B1616" s="261">
        <v>9787206071089</v>
      </c>
      <c r="C1616" s="262" t="s">
        <v>1643</v>
      </c>
      <c r="D1616" s="260" t="s">
        <v>48</v>
      </c>
      <c r="E1616" s="263">
        <v>3</v>
      </c>
      <c r="F1616" s="254" t="s">
        <v>10</v>
      </c>
      <c r="G1616" s="255"/>
    </row>
    <row r="1617" s="246" customFormat="1" customHeight="1" spans="1:7">
      <c r="A1617" s="260">
        <v>1615</v>
      </c>
      <c r="B1617" s="261">
        <v>9787206070907</v>
      </c>
      <c r="C1617" s="262" t="s">
        <v>1644</v>
      </c>
      <c r="D1617" s="260" t="s">
        <v>33</v>
      </c>
      <c r="E1617" s="263">
        <v>3</v>
      </c>
      <c r="F1617" s="254" t="s">
        <v>10</v>
      </c>
      <c r="G1617" s="255"/>
    </row>
    <row r="1618" s="246" customFormat="1" customHeight="1" spans="1:7">
      <c r="A1618" s="260">
        <v>1616</v>
      </c>
      <c r="B1618" s="261">
        <v>9787206070655</v>
      </c>
      <c r="C1618" s="262" t="s">
        <v>1645</v>
      </c>
      <c r="D1618" s="260" t="s">
        <v>21</v>
      </c>
      <c r="E1618" s="263">
        <v>3</v>
      </c>
      <c r="F1618" s="254" t="s">
        <v>10</v>
      </c>
      <c r="G1618" s="255"/>
    </row>
    <row r="1619" s="246" customFormat="1" customHeight="1" spans="1:7">
      <c r="A1619" s="260">
        <v>1617</v>
      </c>
      <c r="B1619" s="261">
        <v>9787206070600</v>
      </c>
      <c r="C1619" s="262" t="s">
        <v>1646</v>
      </c>
      <c r="D1619" s="260" t="s">
        <v>48</v>
      </c>
      <c r="E1619" s="263">
        <v>3</v>
      </c>
      <c r="F1619" s="254" t="s">
        <v>10</v>
      </c>
      <c r="G1619" s="255"/>
    </row>
    <row r="1620" s="246" customFormat="1" customHeight="1" spans="1:7">
      <c r="A1620" s="260">
        <v>1618</v>
      </c>
      <c r="B1620" s="261">
        <v>9787206070693</v>
      </c>
      <c r="C1620" s="262" t="s">
        <v>1647</v>
      </c>
      <c r="D1620" s="260" t="s">
        <v>61</v>
      </c>
      <c r="E1620" s="263">
        <v>3</v>
      </c>
      <c r="F1620" s="254" t="s">
        <v>10</v>
      </c>
      <c r="G1620" s="255"/>
    </row>
    <row r="1621" s="246" customFormat="1" customHeight="1" spans="1:7">
      <c r="A1621" s="260">
        <v>1619</v>
      </c>
      <c r="B1621" s="261">
        <v>9787206070778</v>
      </c>
      <c r="C1621" s="262" t="s">
        <v>1648</v>
      </c>
      <c r="D1621" s="260" t="s">
        <v>73</v>
      </c>
      <c r="E1621" s="263">
        <v>3</v>
      </c>
      <c r="F1621" s="254" t="s">
        <v>10</v>
      </c>
      <c r="G1621" s="255"/>
    </row>
    <row r="1622" s="246" customFormat="1" customHeight="1" spans="1:7">
      <c r="A1622" s="260">
        <v>1620</v>
      </c>
      <c r="B1622" s="261">
        <v>9787206070679</v>
      </c>
      <c r="C1622" s="262" t="s">
        <v>1649</v>
      </c>
      <c r="D1622" s="260" t="s">
        <v>35</v>
      </c>
      <c r="E1622" s="263">
        <v>3</v>
      </c>
      <c r="F1622" s="254" t="s">
        <v>10</v>
      </c>
      <c r="G1622" s="255"/>
    </row>
    <row r="1623" s="246" customFormat="1" customHeight="1" spans="1:7">
      <c r="A1623" s="260">
        <v>1621</v>
      </c>
      <c r="B1623" s="261">
        <v>9787206070792</v>
      </c>
      <c r="C1623" s="262" t="s">
        <v>1650</v>
      </c>
      <c r="D1623" s="260" t="s">
        <v>48</v>
      </c>
      <c r="E1623" s="263">
        <v>3</v>
      </c>
      <c r="F1623" s="254" t="s">
        <v>10</v>
      </c>
      <c r="G1623" s="255"/>
    </row>
    <row r="1624" s="246" customFormat="1" customHeight="1" spans="1:7">
      <c r="A1624" s="260">
        <v>1622</v>
      </c>
      <c r="B1624" s="261">
        <v>9787206071010</v>
      </c>
      <c r="C1624" s="262" t="s">
        <v>1651</v>
      </c>
      <c r="D1624" s="260" t="s">
        <v>374</v>
      </c>
      <c r="E1624" s="263">
        <v>3</v>
      </c>
      <c r="F1624" s="254" t="s">
        <v>10</v>
      </c>
      <c r="G1624" s="255"/>
    </row>
    <row r="1625" s="246" customFormat="1" customHeight="1" spans="1:7">
      <c r="A1625" s="260">
        <v>1623</v>
      </c>
      <c r="B1625" s="261">
        <v>9787206070648</v>
      </c>
      <c r="C1625" s="262" t="s">
        <v>1652</v>
      </c>
      <c r="D1625" s="260" t="s">
        <v>73</v>
      </c>
      <c r="E1625" s="263">
        <v>3</v>
      </c>
      <c r="F1625" s="254" t="s">
        <v>10</v>
      </c>
      <c r="G1625" s="255"/>
    </row>
    <row r="1626" s="246" customFormat="1" customHeight="1" spans="1:7">
      <c r="A1626" s="260">
        <v>1624</v>
      </c>
      <c r="B1626" s="261">
        <v>9787206070563</v>
      </c>
      <c r="C1626" s="262" t="s">
        <v>1653</v>
      </c>
      <c r="D1626" s="260" t="s">
        <v>73</v>
      </c>
      <c r="E1626" s="263">
        <v>3</v>
      </c>
      <c r="F1626" s="254" t="s">
        <v>10</v>
      </c>
      <c r="G1626" s="255"/>
    </row>
    <row r="1627" s="246" customFormat="1" customHeight="1" spans="1:7">
      <c r="A1627" s="260">
        <v>1625</v>
      </c>
      <c r="B1627" s="261">
        <v>9787206070785</v>
      </c>
      <c r="C1627" s="262" t="s">
        <v>1654</v>
      </c>
      <c r="D1627" s="260" t="s">
        <v>56</v>
      </c>
      <c r="E1627" s="263">
        <v>3</v>
      </c>
      <c r="F1627" s="254" t="s">
        <v>10</v>
      </c>
      <c r="G1627" s="255"/>
    </row>
    <row r="1628" s="246" customFormat="1" customHeight="1" spans="1:7">
      <c r="A1628" s="260">
        <v>1626</v>
      </c>
      <c r="B1628" s="261">
        <v>9787206070921</v>
      </c>
      <c r="C1628" s="262" t="s">
        <v>1655</v>
      </c>
      <c r="D1628" s="260" t="s">
        <v>48</v>
      </c>
      <c r="E1628" s="263">
        <v>3</v>
      </c>
      <c r="F1628" s="254" t="s">
        <v>10</v>
      </c>
      <c r="G1628" s="255"/>
    </row>
    <row r="1629" s="246" customFormat="1" customHeight="1" spans="1:7">
      <c r="A1629" s="260">
        <v>1627</v>
      </c>
      <c r="B1629" s="261">
        <v>9787206070884</v>
      </c>
      <c r="C1629" s="262" t="s">
        <v>1656</v>
      </c>
      <c r="D1629" s="260" t="s">
        <v>73</v>
      </c>
      <c r="E1629" s="263">
        <v>3</v>
      </c>
      <c r="F1629" s="254" t="s">
        <v>10</v>
      </c>
      <c r="G1629" s="255"/>
    </row>
    <row r="1630" s="246" customFormat="1" customHeight="1" spans="1:7">
      <c r="A1630" s="260">
        <v>1628</v>
      </c>
      <c r="B1630" s="261">
        <v>9787206070839</v>
      </c>
      <c r="C1630" s="262" t="s">
        <v>1657</v>
      </c>
      <c r="D1630" s="260" t="s">
        <v>9</v>
      </c>
      <c r="E1630" s="263">
        <v>3</v>
      </c>
      <c r="F1630" s="254" t="s">
        <v>10</v>
      </c>
      <c r="G1630" s="255"/>
    </row>
    <row r="1631" s="246" customFormat="1" customHeight="1" spans="1:7">
      <c r="A1631" s="260">
        <v>1629</v>
      </c>
      <c r="B1631" s="261">
        <v>9787206070815</v>
      </c>
      <c r="C1631" s="262" t="s">
        <v>1658</v>
      </c>
      <c r="D1631" s="260" t="s">
        <v>73</v>
      </c>
      <c r="E1631" s="263">
        <v>3</v>
      </c>
      <c r="F1631" s="254" t="s">
        <v>10</v>
      </c>
      <c r="G1631" s="255"/>
    </row>
    <row r="1632" s="246" customFormat="1" customHeight="1" spans="1:7">
      <c r="A1632" s="260">
        <v>1630</v>
      </c>
      <c r="B1632" s="261">
        <v>9787206070686</v>
      </c>
      <c r="C1632" s="262" t="s">
        <v>1659</v>
      </c>
      <c r="D1632" s="260" t="s">
        <v>73</v>
      </c>
      <c r="E1632" s="263">
        <v>3</v>
      </c>
      <c r="F1632" s="254" t="s">
        <v>10</v>
      </c>
      <c r="G1632" s="255"/>
    </row>
    <row r="1633" s="246" customFormat="1" customHeight="1" spans="1:7">
      <c r="A1633" s="260">
        <v>1631</v>
      </c>
      <c r="B1633" s="261">
        <v>9787206071034</v>
      </c>
      <c r="C1633" s="262" t="s">
        <v>1660</v>
      </c>
      <c r="D1633" s="260" t="s">
        <v>9</v>
      </c>
      <c r="E1633" s="263">
        <v>3</v>
      </c>
      <c r="F1633" s="254" t="s">
        <v>10</v>
      </c>
      <c r="G1633" s="255"/>
    </row>
    <row r="1634" s="246" customFormat="1" customHeight="1" spans="1:7">
      <c r="A1634" s="260">
        <v>1632</v>
      </c>
      <c r="B1634" s="261">
        <v>9787206070556</v>
      </c>
      <c r="C1634" s="262" t="s">
        <v>1661</v>
      </c>
      <c r="D1634" s="260" t="s">
        <v>33</v>
      </c>
      <c r="E1634" s="263">
        <v>3</v>
      </c>
      <c r="F1634" s="254" t="s">
        <v>10</v>
      </c>
      <c r="G1634" s="255"/>
    </row>
    <row r="1635" s="246" customFormat="1" customHeight="1" spans="1:7">
      <c r="A1635" s="260">
        <v>1633</v>
      </c>
      <c r="B1635" s="261">
        <v>9787206070808</v>
      </c>
      <c r="C1635" s="262" t="s">
        <v>1662</v>
      </c>
      <c r="D1635" s="260" t="s">
        <v>33</v>
      </c>
      <c r="E1635" s="263">
        <v>3</v>
      </c>
      <c r="F1635" s="254" t="s">
        <v>10</v>
      </c>
      <c r="G1635" s="255"/>
    </row>
    <row r="1636" s="246" customFormat="1" customHeight="1" spans="1:7">
      <c r="A1636" s="260">
        <v>1634</v>
      </c>
      <c r="B1636" s="261">
        <v>9787206070846</v>
      </c>
      <c r="C1636" s="262" t="s">
        <v>1663</v>
      </c>
      <c r="D1636" s="260" t="s">
        <v>73</v>
      </c>
      <c r="E1636" s="263">
        <v>3</v>
      </c>
      <c r="F1636" s="254" t="s">
        <v>10</v>
      </c>
      <c r="G1636" s="255"/>
    </row>
    <row r="1637" s="246" customFormat="1" customHeight="1" spans="1:7">
      <c r="A1637" s="260">
        <v>1635</v>
      </c>
      <c r="B1637" s="261">
        <v>9787206070761</v>
      </c>
      <c r="C1637" s="262" t="s">
        <v>1664</v>
      </c>
      <c r="D1637" s="260" t="s">
        <v>48</v>
      </c>
      <c r="E1637" s="263">
        <v>3</v>
      </c>
      <c r="F1637" s="254" t="s">
        <v>10</v>
      </c>
      <c r="G1637" s="255"/>
    </row>
    <row r="1638" s="246" customFormat="1" customHeight="1" spans="1:7">
      <c r="A1638" s="260">
        <v>1636</v>
      </c>
      <c r="B1638" s="261">
        <v>9787206070549</v>
      </c>
      <c r="C1638" s="262" t="s">
        <v>1665</v>
      </c>
      <c r="D1638" s="260" t="s">
        <v>48</v>
      </c>
      <c r="E1638" s="263">
        <v>3</v>
      </c>
      <c r="F1638" s="254" t="s">
        <v>10</v>
      </c>
      <c r="G1638" s="255"/>
    </row>
    <row r="1639" s="246" customFormat="1" customHeight="1" spans="1:7">
      <c r="A1639" s="260">
        <v>1637</v>
      </c>
      <c r="B1639" s="261">
        <v>9787206071003</v>
      </c>
      <c r="C1639" s="262" t="s">
        <v>1666</v>
      </c>
      <c r="D1639" s="260" t="s">
        <v>9</v>
      </c>
      <c r="E1639" s="263">
        <v>3</v>
      </c>
      <c r="F1639" s="254" t="s">
        <v>10</v>
      </c>
      <c r="G1639" s="255"/>
    </row>
    <row r="1640" s="246" customFormat="1" customHeight="1" spans="1:7">
      <c r="A1640" s="260">
        <v>1638</v>
      </c>
      <c r="B1640" s="261">
        <v>9787206070747</v>
      </c>
      <c r="C1640" s="262" t="s">
        <v>1667</v>
      </c>
      <c r="D1640" s="260" t="s">
        <v>48</v>
      </c>
      <c r="E1640" s="263">
        <v>3</v>
      </c>
      <c r="F1640" s="254" t="s">
        <v>10</v>
      </c>
      <c r="G1640" s="255"/>
    </row>
    <row r="1641" s="246" customFormat="1" customHeight="1" spans="1:7">
      <c r="A1641" s="260">
        <v>1639</v>
      </c>
      <c r="B1641" s="261">
        <v>9787206070990</v>
      </c>
      <c r="C1641" s="262" t="s">
        <v>1668</v>
      </c>
      <c r="D1641" s="260" t="s">
        <v>48</v>
      </c>
      <c r="E1641" s="263">
        <v>3</v>
      </c>
      <c r="F1641" s="254" t="s">
        <v>10</v>
      </c>
      <c r="G1641" s="255"/>
    </row>
    <row r="1642" s="246" customFormat="1" customHeight="1" spans="1:7">
      <c r="A1642" s="260">
        <v>1640</v>
      </c>
      <c r="B1642" s="261">
        <v>9787539842639</v>
      </c>
      <c r="C1642" s="262" t="s">
        <v>1669</v>
      </c>
      <c r="D1642" s="260" t="s">
        <v>37</v>
      </c>
      <c r="E1642" s="263">
        <v>3</v>
      </c>
      <c r="F1642" s="254" t="s">
        <v>10</v>
      </c>
      <c r="G1642" s="255"/>
    </row>
    <row r="1643" s="246" customFormat="1" customHeight="1" spans="1:7">
      <c r="A1643" s="260">
        <v>1641</v>
      </c>
      <c r="B1643" s="261">
        <v>9787806735763</v>
      </c>
      <c r="C1643" s="262" t="s">
        <v>1670</v>
      </c>
      <c r="D1643" s="260" t="s">
        <v>21</v>
      </c>
      <c r="E1643" s="263">
        <v>3</v>
      </c>
      <c r="F1643" s="254" t="s">
        <v>10</v>
      </c>
      <c r="G1643" s="255"/>
    </row>
    <row r="1644" s="246" customFormat="1" customHeight="1" spans="1:7">
      <c r="A1644" s="260">
        <v>1642</v>
      </c>
      <c r="B1644" s="261">
        <v>9787806735756</v>
      </c>
      <c r="C1644" s="262" t="s">
        <v>1671</v>
      </c>
      <c r="D1644" s="260" t="s">
        <v>21</v>
      </c>
      <c r="E1644" s="263">
        <v>3</v>
      </c>
      <c r="F1644" s="254" t="s">
        <v>10</v>
      </c>
      <c r="G1644" s="255"/>
    </row>
    <row r="1645" s="246" customFormat="1" customHeight="1" spans="1:7">
      <c r="A1645" s="260">
        <v>1643</v>
      </c>
      <c r="B1645" s="261">
        <v>9787806735725</v>
      </c>
      <c r="C1645" s="262" t="s">
        <v>1672</v>
      </c>
      <c r="D1645" s="260" t="s">
        <v>21</v>
      </c>
      <c r="E1645" s="263">
        <v>3</v>
      </c>
      <c r="F1645" s="254" t="s">
        <v>10</v>
      </c>
      <c r="G1645" s="255"/>
    </row>
    <row r="1646" s="246" customFormat="1" customHeight="1" spans="1:7">
      <c r="A1646" s="260">
        <v>1644</v>
      </c>
      <c r="B1646" s="261">
        <v>9787806735688</v>
      </c>
      <c r="C1646" s="262" t="s">
        <v>1673</v>
      </c>
      <c r="D1646" s="260" t="s">
        <v>9</v>
      </c>
      <c r="E1646" s="263">
        <v>3</v>
      </c>
      <c r="F1646" s="254" t="s">
        <v>10</v>
      </c>
      <c r="G1646" s="255"/>
    </row>
    <row r="1647" s="246" customFormat="1" customHeight="1" spans="1:7">
      <c r="A1647" s="260">
        <v>1645</v>
      </c>
      <c r="B1647" s="261">
        <v>9787806735732</v>
      </c>
      <c r="C1647" s="262" t="s">
        <v>1674</v>
      </c>
      <c r="D1647" s="260" t="s">
        <v>9</v>
      </c>
      <c r="E1647" s="263">
        <v>3</v>
      </c>
      <c r="F1647" s="254" t="s">
        <v>10</v>
      </c>
      <c r="G1647" s="255"/>
    </row>
    <row r="1648" s="246" customFormat="1" customHeight="1" spans="1:7">
      <c r="A1648" s="260">
        <v>1646</v>
      </c>
      <c r="B1648" s="261">
        <v>9787806735701</v>
      </c>
      <c r="C1648" s="262" t="s">
        <v>1675</v>
      </c>
      <c r="D1648" s="260" t="s">
        <v>9</v>
      </c>
      <c r="E1648" s="263">
        <v>3</v>
      </c>
      <c r="F1648" s="254" t="s">
        <v>10</v>
      </c>
      <c r="G1648" s="255"/>
    </row>
    <row r="1649" s="246" customFormat="1" customHeight="1" spans="1:7">
      <c r="A1649" s="260">
        <v>1647</v>
      </c>
      <c r="B1649" s="261">
        <v>9787806735749</v>
      </c>
      <c r="C1649" s="262" t="s">
        <v>1676</v>
      </c>
      <c r="D1649" s="260" t="s">
        <v>21</v>
      </c>
      <c r="E1649" s="263">
        <v>3</v>
      </c>
      <c r="F1649" s="254" t="s">
        <v>10</v>
      </c>
      <c r="G1649" s="255"/>
    </row>
    <row r="1650" s="246" customFormat="1" customHeight="1" spans="1:7">
      <c r="A1650" s="260">
        <v>1648</v>
      </c>
      <c r="B1650" s="261">
        <v>9787806735718</v>
      </c>
      <c r="C1650" s="262" t="s">
        <v>1677</v>
      </c>
      <c r="D1650" s="260" t="s">
        <v>9</v>
      </c>
      <c r="E1650" s="263">
        <v>3</v>
      </c>
      <c r="F1650" s="254" t="s">
        <v>10</v>
      </c>
      <c r="G1650" s="255"/>
    </row>
    <row r="1651" s="246" customFormat="1" customHeight="1" spans="1:7">
      <c r="A1651" s="260">
        <v>1649</v>
      </c>
      <c r="B1651" s="261">
        <v>9787511216632</v>
      </c>
      <c r="C1651" s="262" t="s">
        <v>1678</v>
      </c>
      <c r="D1651" s="260" t="s">
        <v>9</v>
      </c>
      <c r="E1651" s="263">
        <v>3</v>
      </c>
      <c r="F1651" s="254" t="s">
        <v>10</v>
      </c>
      <c r="G1651" s="255"/>
    </row>
    <row r="1652" s="246" customFormat="1" customHeight="1" spans="1:7">
      <c r="A1652" s="260">
        <v>1650</v>
      </c>
      <c r="B1652" s="261">
        <v>9787511216625</v>
      </c>
      <c r="C1652" s="262" t="s">
        <v>1679</v>
      </c>
      <c r="D1652" s="260" t="s">
        <v>9</v>
      </c>
      <c r="E1652" s="263">
        <v>3</v>
      </c>
      <c r="F1652" s="254" t="s">
        <v>10</v>
      </c>
      <c r="G1652" s="255"/>
    </row>
    <row r="1653" s="246" customFormat="1" customHeight="1" spans="1:7">
      <c r="A1653" s="260">
        <v>1651</v>
      </c>
      <c r="B1653" s="261">
        <v>9787511216779</v>
      </c>
      <c r="C1653" s="262" t="s">
        <v>1680</v>
      </c>
      <c r="D1653" s="260" t="s">
        <v>61</v>
      </c>
      <c r="E1653" s="263">
        <v>3</v>
      </c>
      <c r="F1653" s="254" t="s">
        <v>10</v>
      </c>
      <c r="G1653" s="255"/>
    </row>
    <row r="1654" s="246" customFormat="1" customHeight="1" spans="1:7">
      <c r="A1654" s="260">
        <v>1652</v>
      </c>
      <c r="B1654" s="261">
        <v>9787511216755</v>
      </c>
      <c r="C1654" s="262" t="s">
        <v>1681</v>
      </c>
      <c r="D1654" s="260" t="s">
        <v>61</v>
      </c>
      <c r="E1654" s="263">
        <v>3</v>
      </c>
      <c r="F1654" s="254" t="s">
        <v>10</v>
      </c>
      <c r="G1654" s="255"/>
    </row>
    <row r="1655" s="246" customFormat="1" customHeight="1" spans="1:7">
      <c r="A1655" s="260">
        <v>1653</v>
      </c>
      <c r="B1655" s="261">
        <v>9787550509443</v>
      </c>
      <c r="C1655" s="262" t="s">
        <v>1682</v>
      </c>
      <c r="D1655" s="260" t="s">
        <v>9</v>
      </c>
      <c r="E1655" s="263">
        <v>3</v>
      </c>
      <c r="F1655" s="254" t="s">
        <v>10</v>
      </c>
      <c r="G1655" s="255"/>
    </row>
    <row r="1656" s="246" customFormat="1" customHeight="1" spans="1:7">
      <c r="A1656" s="260">
        <v>1654</v>
      </c>
      <c r="B1656" s="261">
        <v>9787546388762</v>
      </c>
      <c r="C1656" s="262" t="s">
        <v>1683</v>
      </c>
      <c r="D1656" s="260" t="s">
        <v>35</v>
      </c>
      <c r="E1656" s="263">
        <v>3</v>
      </c>
      <c r="F1656" s="254" t="s">
        <v>10</v>
      </c>
      <c r="G1656" s="255"/>
    </row>
    <row r="1657" s="246" customFormat="1" customHeight="1" spans="1:7">
      <c r="A1657" s="260">
        <v>1655</v>
      </c>
      <c r="B1657" s="261">
        <v>9787542755988</v>
      </c>
      <c r="C1657" s="262" t="s">
        <v>1684</v>
      </c>
      <c r="D1657" s="260" t="s">
        <v>14</v>
      </c>
      <c r="E1657" s="263">
        <v>3</v>
      </c>
      <c r="F1657" s="254" t="s">
        <v>10</v>
      </c>
      <c r="G1657" s="255"/>
    </row>
    <row r="1658" s="246" customFormat="1" customHeight="1" spans="1:7">
      <c r="A1658" s="260">
        <v>1656</v>
      </c>
      <c r="B1658" s="261">
        <v>9787542755940</v>
      </c>
      <c r="C1658" s="262" t="s">
        <v>1685</v>
      </c>
      <c r="D1658" s="260" t="s">
        <v>14</v>
      </c>
      <c r="E1658" s="263">
        <v>3</v>
      </c>
      <c r="F1658" s="254" t="s">
        <v>10</v>
      </c>
      <c r="G1658" s="255"/>
    </row>
    <row r="1659" s="246" customFormat="1" customHeight="1" spans="1:7">
      <c r="A1659" s="260">
        <v>1657</v>
      </c>
      <c r="B1659" s="261">
        <v>9787542756039</v>
      </c>
      <c r="C1659" s="262" t="s">
        <v>1686</v>
      </c>
      <c r="D1659" s="260" t="s">
        <v>14</v>
      </c>
      <c r="E1659" s="263">
        <v>3</v>
      </c>
      <c r="F1659" s="254" t="s">
        <v>10</v>
      </c>
      <c r="G1659" s="255"/>
    </row>
    <row r="1660" s="246" customFormat="1" customHeight="1" spans="1:7">
      <c r="A1660" s="260">
        <v>1658</v>
      </c>
      <c r="B1660" s="261">
        <v>9787542756077</v>
      </c>
      <c r="C1660" s="262" t="s">
        <v>1687</v>
      </c>
      <c r="D1660" s="260" t="s">
        <v>14</v>
      </c>
      <c r="E1660" s="263">
        <v>3</v>
      </c>
      <c r="F1660" s="254" t="s">
        <v>10</v>
      </c>
      <c r="G1660" s="255"/>
    </row>
    <row r="1661" s="246" customFormat="1" customHeight="1" spans="1:7">
      <c r="A1661" s="260">
        <v>1659</v>
      </c>
      <c r="B1661" s="261">
        <v>9787542756084</v>
      </c>
      <c r="C1661" s="262" t="s">
        <v>1688</v>
      </c>
      <c r="D1661" s="260" t="s">
        <v>14</v>
      </c>
      <c r="E1661" s="263">
        <v>3</v>
      </c>
      <c r="F1661" s="254" t="s">
        <v>10</v>
      </c>
      <c r="G1661" s="255"/>
    </row>
    <row r="1662" s="246" customFormat="1" customHeight="1" spans="1:7">
      <c r="A1662" s="260">
        <v>1660</v>
      </c>
      <c r="B1662" s="261">
        <v>9787542756121</v>
      </c>
      <c r="C1662" s="262" t="s">
        <v>1689</v>
      </c>
      <c r="D1662" s="260" t="s">
        <v>14</v>
      </c>
      <c r="E1662" s="263">
        <v>3</v>
      </c>
      <c r="F1662" s="254" t="s">
        <v>10</v>
      </c>
      <c r="G1662" s="255"/>
    </row>
    <row r="1663" s="246" customFormat="1" customHeight="1" spans="1:7">
      <c r="A1663" s="260">
        <v>1661</v>
      </c>
      <c r="B1663" s="261">
        <v>9787542756060</v>
      </c>
      <c r="C1663" s="262" t="s">
        <v>1690</v>
      </c>
      <c r="D1663" s="260" t="s">
        <v>14</v>
      </c>
      <c r="E1663" s="263">
        <v>3</v>
      </c>
      <c r="F1663" s="254" t="s">
        <v>10</v>
      </c>
      <c r="G1663" s="255"/>
    </row>
    <row r="1664" s="246" customFormat="1" customHeight="1" spans="1:7">
      <c r="A1664" s="260">
        <v>1662</v>
      </c>
      <c r="B1664" s="261">
        <v>9787542755995</v>
      </c>
      <c r="C1664" s="262" t="s">
        <v>1691</v>
      </c>
      <c r="D1664" s="260" t="s">
        <v>14</v>
      </c>
      <c r="E1664" s="263">
        <v>3</v>
      </c>
      <c r="F1664" s="254" t="s">
        <v>10</v>
      </c>
      <c r="G1664" s="255"/>
    </row>
    <row r="1665" s="246" customFormat="1" customHeight="1" spans="1:7">
      <c r="A1665" s="260">
        <v>1663</v>
      </c>
      <c r="B1665" s="261">
        <v>9787542756015</v>
      </c>
      <c r="C1665" s="262" t="s">
        <v>1692</v>
      </c>
      <c r="D1665" s="260" t="s">
        <v>14</v>
      </c>
      <c r="E1665" s="263">
        <v>3</v>
      </c>
      <c r="F1665" s="254" t="s">
        <v>10</v>
      </c>
      <c r="G1665" s="255"/>
    </row>
    <row r="1666" s="246" customFormat="1" customHeight="1" spans="1:7">
      <c r="A1666" s="260">
        <v>1664</v>
      </c>
      <c r="B1666" s="261">
        <v>9787542756008</v>
      </c>
      <c r="C1666" s="262" t="s">
        <v>1693</v>
      </c>
      <c r="D1666" s="260" t="s">
        <v>14</v>
      </c>
      <c r="E1666" s="263">
        <v>3</v>
      </c>
      <c r="F1666" s="254" t="s">
        <v>10</v>
      </c>
      <c r="G1666" s="255"/>
    </row>
    <row r="1667" s="246" customFormat="1" customHeight="1" spans="1:7">
      <c r="A1667" s="260">
        <v>1665</v>
      </c>
      <c r="B1667" s="261">
        <v>9787530592601</v>
      </c>
      <c r="C1667" s="262" t="s">
        <v>1694</v>
      </c>
      <c r="D1667" s="260" t="s">
        <v>56</v>
      </c>
      <c r="E1667" s="263">
        <v>3</v>
      </c>
      <c r="F1667" s="254" t="s">
        <v>10</v>
      </c>
      <c r="G1667" s="255"/>
    </row>
    <row r="1668" s="246" customFormat="1" customHeight="1" spans="1:7">
      <c r="A1668" s="260">
        <v>1666</v>
      </c>
      <c r="B1668" s="261">
        <v>9787530592687</v>
      </c>
      <c r="C1668" s="262" t="s">
        <v>1695</v>
      </c>
      <c r="D1668" s="260" t="s">
        <v>61</v>
      </c>
      <c r="E1668" s="263">
        <v>3</v>
      </c>
      <c r="F1668" s="254" t="s">
        <v>10</v>
      </c>
      <c r="G1668" s="255"/>
    </row>
    <row r="1669" s="246" customFormat="1" customHeight="1" spans="1:7">
      <c r="A1669" s="260">
        <v>1667</v>
      </c>
      <c r="B1669" s="261">
        <v>9787542746917</v>
      </c>
      <c r="C1669" s="262" t="s">
        <v>1696</v>
      </c>
      <c r="D1669" s="260" t="s">
        <v>855</v>
      </c>
      <c r="E1669" s="263">
        <v>3</v>
      </c>
      <c r="F1669" s="254" t="s">
        <v>10</v>
      </c>
      <c r="G1669" s="255"/>
    </row>
    <row r="1670" s="246" customFormat="1" customHeight="1" spans="1:7">
      <c r="A1670" s="260">
        <v>1668</v>
      </c>
      <c r="B1670" s="261">
        <v>9787542750112</v>
      </c>
      <c r="C1670" s="262" t="s">
        <v>1697</v>
      </c>
      <c r="D1670" s="260" t="s">
        <v>16</v>
      </c>
      <c r="E1670" s="263">
        <v>3</v>
      </c>
      <c r="F1670" s="254" t="s">
        <v>10</v>
      </c>
      <c r="G1670" s="255"/>
    </row>
    <row r="1671" s="246" customFormat="1" customHeight="1" spans="1:7">
      <c r="A1671" s="260">
        <v>1669</v>
      </c>
      <c r="B1671" s="261">
        <v>9787542750686</v>
      </c>
      <c r="C1671" s="262" t="s">
        <v>1698</v>
      </c>
      <c r="D1671" s="260" t="s">
        <v>23</v>
      </c>
      <c r="E1671" s="263">
        <v>3</v>
      </c>
      <c r="F1671" s="254" t="s">
        <v>10</v>
      </c>
      <c r="G1671" s="255"/>
    </row>
    <row r="1672" s="246" customFormat="1" customHeight="1" spans="1:7">
      <c r="A1672" s="260">
        <v>1670</v>
      </c>
      <c r="B1672" s="261">
        <v>9787530592557</v>
      </c>
      <c r="C1672" s="262" t="s">
        <v>1699</v>
      </c>
      <c r="D1672" s="260" t="s">
        <v>56</v>
      </c>
      <c r="E1672" s="263">
        <v>3</v>
      </c>
      <c r="F1672" s="254" t="s">
        <v>10</v>
      </c>
      <c r="G1672" s="255"/>
    </row>
    <row r="1673" s="246" customFormat="1" customHeight="1" spans="1:7">
      <c r="A1673" s="260">
        <v>1671</v>
      </c>
      <c r="B1673" s="261">
        <v>9787547252161</v>
      </c>
      <c r="C1673" s="262" t="s">
        <v>1700</v>
      </c>
      <c r="D1673" s="260" t="s">
        <v>73</v>
      </c>
      <c r="E1673" s="263">
        <v>3</v>
      </c>
      <c r="F1673" s="254" t="s">
        <v>10</v>
      </c>
      <c r="G1673" s="255"/>
    </row>
    <row r="1674" s="246" customFormat="1" customHeight="1" spans="1:7">
      <c r="A1674" s="260">
        <v>1672</v>
      </c>
      <c r="B1674" s="261">
        <v>9787547252673</v>
      </c>
      <c r="C1674" s="262" t="s">
        <v>1701</v>
      </c>
      <c r="D1674" s="260" t="s">
        <v>73</v>
      </c>
      <c r="E1674" s="263">
        <v>3</v>
      </c>
      <c r="F1674" s="254" t="s">
        <v>10</v>
      </c>
      <c r="G1674" s="255"/>
    </row>
    <row r="1675" s="246" customFormat="1" customHeight="1" spans="1:7">
      <c r="A1675" s="260">
        <v>1673</v>
      </c>
      <c r="B1675" s="261">
        <v>9787510015229</v>
      </c>
      <c r="C1675" s="262" t="s">
        <v>1702</v>
      </c>
      <c r="D1675" s="260" t="s">
        <v>21</v>
      </c>
      <c r="E1675" s="263">
        <v>3</v>
      </c>
      <c r="F1675" s="254" t="s">
        <v>10</v>
      </c>
      <c r="G1675" s="255"/>
    </row>
    <row r="1676" s="246" customFormat="1" customHeight="1" spans="1:7">
      <c r="A1676" s="260">
        <v>1674</v>
      </c>
      <c r="B1676" s="261">
        <v>9787514313901</v>
      </c>
      <c r="C1676" s="262" t="s">
        <v>1703</v>
      </c>
      <c r="D1676" s="260" t="s">
        <v>145</v>
      </c>
      <c r="E1676" s="263">
        <v>3</v>
      </c>
      <c r="F1676" s="254" t="s">
        <v>10</v>
      </c>
      <c r="G1676" s="255"/>
    </row>
    <row r="1677" s="246" customFormat="1" customHeight="1" spans="1:7">
      <c r="A1677" s="260">
        <v>1675</v>
      </c>
      <c r="B1677" s="261">
        <v>9787514313871</v>
      </c>
      <c r="C1677" s="262" t="s">
        <v>1704</v>
      </c>
      <c r="D1677" s="260" t="s">
        <v>145</v>
      </c>
      <c r="E1677" s="263">
        <v>3</v>
      </c>
      <c r="F1677" s="254" t="s">
        <v>10</v>
      </c>
      <c r="G1677" s="255"/>
    </row>
    <row r="1678" s="246" customFormat="1" customHeight="1" spans="1:7">
      <c r="A1678" s="260">
        <v>1676</v>
      </c>
      <c r="B1678" s="261">
        <v>9787514313925</v>
      </c>
      <c r="C1678" s="262" t="s">
        <v>1705</v>
      </c>
      <c r="D1678" s="260" t="s">
        <v>145</v>
      </c>
      <c r="E1678" s="263">
        <v>3</v>
      </c>
      <c r="F1678" s="254" t="s">
        <v>10</v>
      </c>
      <c r="G1678" s="255"/>
    </row>
    <row r="1679" s="246" customFormat="1" customHeight="1" spans="1:7">
      <c r="A1679" s="260">
        <v>1677</v>
      </c>
      <c r="B1679" s="261">
        <v>9787514313833</v>
      </c>
      <c r="C1679" s="262" t="s">
        <v>1706</v>
      </c>
      <c r="D1679" s="260" t="s">
        <v>21</v>
      </c>
      <c r="E1679" s="263">
        <v>3</v>
      </c>
      <c r="F1679" s="254" t="s">
        <v>10</v>
      </c>
      <c r="G1679" s="255"/>
    </row>
    <row r="1680" s="246" customFormat="1" customHeight="1" spans="1:7">
      <c r="A1680" s="260">
        <v>1678</v>
      </c>
      <c r="B1680" s="261">
        <v>9787514313857</v>
      </c>
      <c r="C1680" s="262" t="s">
        <v>1707</v>
      </c>
      <c r="D1680" s="260" t="s">
        <v>21</v>
      </c>
      <c r="E1680" s="263">
        <v>3</v>
      </c>
      <c r="F1680" s="254" t="s">
        <v>10</v>
      </c>
      <c r="G1680" s="255"/>
    </row>
    <row r="1681" s="246" customFormat="1" customHeight="1" spans="1:7">
      <c r="A1681" s="260">
        <v>1679</v>
      </c>
      <c r="B1681" s="261">
        <v>9787514313741</v>
      </c>
      <c r="C1681" s="262" t="s">
        <v>1708</v>
      </c>
      <c r="D1681" s="260" t="s">
        <v>21</v>
      </c>
      <c r="E1681" s="263">
        <v>3</v>
      </c>
      <c r="F1681" s="254" t="s">
        <v>10</v>
      </c>
      <c r="G1681" s="255"/>
    </row>
    <row r="1682" s="246" customFormat="1" customHeight="1" spans="1:7">
      <c r="A1682" s="260">
        <v>1680</v>
      </c>
      <c r="B1682" s="261">
        <v>9787514313918</v>
      </c>
      <c r="C1682" s="262" t="s">
        <v>1709</v>
      </c>
      <c r="D1682" s="260" t="s">
        <v>145</v>
      </c>
      <c r="E1682" s="263">
        <v>3</v>
      </c>
      <c r="F1682" s="254" t="s">
        <v>10</v>
      </c>
      <c r="G1682" s="255"/>
    </row>
    <row r="1683" s="246" customFormat="1" customHeight="1" spans="1:7">
      <c r="A1683" s="260">
        <v>1681</v>
      </c>
      <c r="B1683" s="261">
        <v>9787514313826</v>
      </c>
      <c r="C1683" s="262" t="s">
        <v>1710</v>
      </c>
      <c r="D1683" s="260" t="s">
        <v>21</v>
      </c>
      <c r="E1683" s="263">
        <v>3</v>
      </c>
      <c r="F1683" s="254" t="s">
        <v>10</v>
      </c>
      <c r="G1683" s="255"/>
    </row>
    <row r="1684" s="246" customFormat="1" customHeight="1" spans="1:7">
      <c r="A1684" s="260">
        <v>1682</v>
      </c>
      <c r="B1684" s="261">
        <v>9787514313888</v>
      </c>
      <c r="C1684" s="262" t="s">
        <v>1711</v>
      </c>
      <c r="D1684" s="260" t="s">
        <v>145</v>
      </c>
      <c r="E1684" s="263">
        <v>3</v>
      </c>
      <c r="F1684" s="254" t="s">
        <v>10</v>
      </c>
      <c r="G1684" s="255"/>
    </row>
    <row r="1685" s="246" customFormat="1" customHeight="1" spans="1:7">
      <c r="A1685" s="260">
        <v>1683</v>
      </c>
      <c r="B1685" s="261">
        <v>9787514313734</v>
      </c>
      <c r="C1685" s="262" t="s">
        <v>1712</v>
      </c>
      <c r="D1685" s="260" t="s">
        <v>21</v>
      </c>
      <c r="E1685" s="263">
        <v>3</v>
      </c>
      <c r="F1685" s="254" t="s">
        <v>10</v>
      </c>
      <c r="G1685" s="255"/>
    </row>
    <row r="1686" s="246" customFormat="1" customHeight="1" spans="1:7">
      <c r="A1686" s="260">
        <v>1684</v>
      </c>
      <c r="B1686" s="261">
        <v>9787514313895</v>
      </c>
      <c r="C1686" s="262" t="s">
        <v>1713</v>
      </c>
      <c r="D1686" s="260" t="s">
        <v>145</v>
      </c>
      <c r="E1686" s="263">
        <v>3</v>
      </c>
      <c r="F1686" s="254" t="s">
        <v>10</v>
      </c>
      <c r="G1686" s="255"/>
    </row>
    <row r="1687" s="246" customFormat="1" customHeight="1" spans="1:7">
      <c r="A1687" s="260">
        <v>1685</v>
      </c>
      <c r="B1687" s="261">
        <v>9787514313840</v>
      </c>
      <c r="C1687" s="262" t="s">
        <v>1714</v>
      </c>
      <c r="D1687" s="260" t="s">
        <v>21</v>
      </c>
      <c r="E1687" s="263">
        <v>3</v>
      </c>
      <c r="F1687" s="254" t="s">
        <v>10</v>
      </c>
      <c r="G1687" s="255"/>
    </row>
    <row r="1688" s="246" customFormat="1" customHeight="1" spans="1:7">
      <c r="A1688" s="260">
        <v>1686</v>
      </c>
      <c r="B1688" s="261">
        <v>9787514313772</v>
      </c>
      <c r="C1688" s="262" t="s">
        <v>1715</v>
      </c>
      <c r="D1688" s="260" t="s">
        <v>21</v>
      </c>
      <c r="E1688" s="263">
        <v>3</v>
      </c>
      <c r="F1688" s="254" t="s">
        <v>10</v>
      </c>
      <c r="G1688" s="255"/>
    </row>
    <row r="1689" s="246" customFormat="1" customHeight="1" spans="1:7">
      <c r="A1689" s="260">
        <v>1687</v>
      </c>
      <c r="B1689" s="261">
        <v>9787514313789</v>
      </c>
      <c r="C1689" s="262" t="s">
        <v>1716</v>
      </c>
      <c r="D1689" s="260" t="s">
        <v>21</v>
      </c>
      <c r="E1689" s="263">
        <v>3</v>
      </c>
      <c r="F1689" s="254" t="s">
        <v>10</v>
      </c>
      <c r="G1689" s="255"/>
    </row>
    <row r="1690" s="246" customFormat="1" customHeight="1" spans="1:7">
      <c r="A1690" s="260">
        <v>1688</v>
      </c>
      <c r="B1690" s="261">
        <v>9787514313796</v>
      </c>
      <c r="C1690" s="262" t="s">
        <v>1717</v>
      </c>
      <c r="D1690" s="260" t="s">
        <v>21</v>
      </c>
      <c r="E1690" s="263">
        <v>3</v>
      </c>
      <c r="F1690" s="254" t="s">
        <v>10</v>
      </c>
      <c r="G1690" s="255"/>
    </row>
    <row r="1691" s="246" customFormat="1" customHeight="1" spans="1:7">
      <c r="A1691" s="260">
        <v>1689</v>
      </c>
      <c r="B1691" s="261">
        <v>9787552530414</v>
      </c>
      <c r="C1691" s="262" t="s">
        <v>1718</v>
      </c>
      <c r="D1691" s="260" t="s">
        <v>9</v>
      </c>
      <c r="E1691" s="263">
        <v>3</v>
      </c>
      <c r="F1691" s="254" t="s">
        <v>10</v>
      </c>
      <c r="G1691" s="255"/>
    </row>
    <row r="1692" s="246" customFormat="1" customHeight="1" spans="1:7">
      <c r="A1692" s="260">
        <v>1690</v>
      </c>
      <c r="B1692" s="261">
        <v>9787552530377</v>
      </c>
      <c r="C1692" s="262" t="s">
        <v>1719</v>
      </c>
      <c r="D1692" s="260" t="s">
        <v>9</v>
      </c>
      <c r="E1692" s="263">
        <v>3</v>
      </c>
      <c r="F1692" s="254" t="s">
        <v>10</v>
      </c>
      <c r="G1692" s="255"/>
    </row>
    <row r="1693" s="246" customFormat="1" customHeight="1" spans="1:7">
      <c r="A1693" s="260">
        <v>1691</v>
      </c>
      <c r="B1693" s="261">
        <v>9787552527650</v>
      </c>
      <c r="C1693" s="262" t="s">
        <v>1720</v>
      </c>
      <c r="D1693" s="260" t="s">
        <v>9</v>
      </c>
      <c r="E1693" s="263">
        <v>3</v>
      </c>
      <c r="F1693" s="254" t="s">
        <v>10</v>
      </c>
      <c r="G1693" s="255"/>
    </row>
    <row r="1694" s="246" customFormat="1" customHeight="1" spans="1:7">
      <c r="A1694" s="260">
        <v>1692</v>
      </c>
      <c r="B1694" s="261">
        <v>9787552527209</v>
      </c>
      <c r="C1694" s="262" t="s">
        <v>1721</v>
      </c>
      <c r="D1694" s="260" t="s">
        <v>9</v>
      </c>
      <c r="E1694" s="263">
        <v>3</v>
      </c>
      <c r="F1694" s="254" t="s">
        <v>10</v>
      </c>
      <c r="G1694" s="255"/>
    </row>
    <row r="1695" s="246" customFormat="1" customHeight="1" spans="1:7">
      <c r="A1695" s="260">
        <v>1693</v>
      </c>
      <c r="B1695" s="261">
        <v>9787552530407</v>
      </c>
      <c r="C1695" s="262" t="s">
        <v>1722</v>
      </c>
      <c r="D1695" s="260" t="s">
        <v>9</v>
      </c>
      <c r="E1695" s="263">
        <v>3</v>
      </c>
      <c r="F1695" s="254" t="s">
        <v>10</v>
      </c>
      <c r="G1695" s="255"/>
    </row>
    <row r="1696" s="246" customFormat="1" customHeight="1" spans="1:7">
      <c r="A1696" s="260">
        <v>1694</v>
      </c>
      <c r="B1696" s="261">
        <v>9787552528220</v>
      </c>
      <c r="C1696" s="262" t="s">
        <v>1723</v>
      </c>
      <c r="D1696" s="260" t="s">
        <v>9</v>
      </c>
      <c r="E1696" s="263">
        <v>3</v>
      </c>
      <c r="F1696" s="254" t="s">
        <v>10</v>
      </c>
      <c r="G1696" s="255"/>
    </row>
    <row r="1697" s="246" customFormat="1" customHeight="1" spans="1:7">
      <c r="A1697" s="260">
        <v>1695</v>
      </c>
      <c r="B1697" s="261">
        <v>9787552528237</v>
      </c>
      <c r="C1697" s="262" t="s">
        <v>1724</v>
      </c>
      <c r="D1697" s="260" t="s">
        <v>9</v>
      </c>
      <c r="E1697" s="263">
        <v>3</v>
      </c>
      <c r="F1697" s="254" t="s">
        <v>10</v>
      </c>
      <c r="G1697" s="255"/>
    </row>
    <row r="1698" s="246" customFormat="1" customHeight="1" spans="1:7">
      <c r="A1698" s="260">
        <v>1696</v>
      </c>
      <c r="B1698" s="261">
        <v>9787552527636</v>
      </c>
      <c r="C1698" s="262" t="s">
        <v>1725</v>
      </c>
      <c r="D1698" s="260" t="s">
        <v>9</v>
      </c>
      <c r="E1698" s="263">
        <v>3</v>
      </c>
      <c r="F1698" s="254" t="s">
        <v>10</v>
      </c>
      <c r="G1698" s="255"/>
    </row>
    <row r="1699" s="246" customFormat="1" customHeight="1" spans="1:7">
      <c r="A1699" s="260">
        <v>1697</v>
      </c>
      <c r="B1699" s="261">
        <v>9787552528213</v>
      </c>
      <c r="C1699" s="262" t="s">
        <v>1726</v>
      </c>
      <c r="D1699" s="260" t="s">
        <v>9</v>
      </c>
      <c r="E1699" s="263">
        <v>3</v>
      </c>
      <c r="F1699" s="254" t="s">
        <v>10</v>
      </c>
      <c r="G1699" s="255"/>
    </row>
    <row r="1700" s="246" customFormat="1" customHeight="1" spans="1:7">
      <c r="A1700" s="260">
        <v>1698</v>
      </c>
      <c r="B1700" s="261">
        <v>9787552527254</v>
      </c>
      <c r="C1700" s="262" t="s">
        <v>1727</v>
      </c>
      <c r="D1700" s="260" t="s">
        <v>9</v>
      </c>
      <c r="E1700" s="263">
        <v>3</v>
      </c>
      <c r="F1700" s="254" t="s">
        <v>10</v>
      </c>
      <c r="G1700" s="255"/>
    </row>
    <row r="1701" s="246" customFormat="1" customHeight="1" spans="1:7">
      <c r="A1701" s="260">
        <v>1699</v>
      </c>
      <c r="B1701" s="261">
        <v>9787552527223</v>
      </c>
      <c r="C1701" s="262" t="s">
        <v>1728</v>
      </c>
      <c r="D1701" s="260" t="s">
        <v>9</v>
      </c>
      <c r="E1701" s="263">
        <v>3</v>
      </c>
      <c r="F1701" s="254" t="s">
        <v>10</v>
      </c>
      <c r="G1701" s="255"/>
    </row>
    <row r="1702" s="246" customFormat="1" customHeight="1" spans="1:7">
      <c r="A1702" s="260">
        <v>1700</v>
      </c>
      <c r="B1702" s="261">
        <v>9787552530391</v>
      </c>
      <c r="C1702" s="262" t="s">
        <v>1729</v>
      </c>
      <c r="D1702" s="260" t="s">
        <v>9</v>
      </c>
      <c r="E1702" s="263">
        <v>3</v>
      </c>
      <c r="F1702" s="254" t="s">
        <v>10</v>
      </c>
      <c r="G1702" s="255"/>
    </row>
    <row r="1703" s="246" customFormat="1" customHeight="1" spans="1:7">
      <c r="A1703" s="260">
        <v>1701</v>
      </c>
      <c r="B1703" s="261">
        <v>9787552527643</v>
      </c>
      <c r="C1703" s="262" t="s">
        <v>1730</v>
      </c>
      <c r="D1703" s="260" t="s">
        <v>9</v>
      </c>
      <c r="E1703" s="263">
        <v>3</v>
      </c>
      <c r="F1703" s="254" t="s">
        <v>10</v>
      </c>
      <c r="G1703" s="255"/>
    </row>
    <row r="1704" s="246" customFormat="1" customHeight="1" spans="1:7">
      <c r="A1704" s="260">
        <v>1702</v>
      </c>
      <c r="B1704" s="261">
        <v>9787552528206</v>
      </c>
      <c r="C1704" s="262" t="s">
        <v>1731</v>
      </c>
      <c r="D1704" s="260" t="s">
        <v>9</v>
      </c>
      <c r="E1704" s="263">
        <v>3</v>
      </c>
      <c r="F1704" s="254" t="s">
        <v>10</v>
      </c>
      <c r="G1704" s="255"/>
    </row>
    <row r="1705" s="246" customFormat="1" customHeight="1" spans="1:7">
      <c r="A1705" s="260">
        <v>1703</v>
      </c>
      <c r="B1705" s="261">
        <v>9787552527216</v>
      </c>
      <c r="C1705" s="262" t="s">
        <v>1732</v>
      </c>
      <c r="D1705" s="260" t="s">
        <v>9</v>
      </c>
      <c r="E1705" s="263">
        <v>3</v>
      </c>
      <c r="F1705" s="254" t="s">
        <v>10</v>
      </c>
      <c r="G1705" s="255"/>
    </row>
    <row r="1706" s="246" customFormat="1" customHeight="1" spans="1:7">
      <c r="A1706" s="260">
        <v>1704</v>
      </c>
      <c r="B1706" s="261">
        <v>9787552530384</v>
      </c>
      <c r="C1706" s="262" t="s">
        <v>1733</v>
      </c>
      <c r="D1706" s="260" t="s">
        <v>9</v>
      </c>
      <c r="E1706" s="263">
        <v>3</v>
      </c>
      <c r="F1706" s="254" t="s">
        <v>10</v>
      </c>
      <c r="G1706" s="255"/>
    </row>
    <row r="1707" s="246" customFormat="1" customHeight="1" spans="1:7">
      <c r="A1707" s="260">
        <v>1705</v>
      </c>
      <c r="B1707" s="261">
        <v>9787552527667</v>
      </c>
      <c r="C1707" s="262" t="s">
        <v>1734</v>
      </c>
      <c r="D1707" s="260" t="s">
        <v>9</v>
      </c>
      <c r="E1707" s="263">
        <v>3</v>
      </c>
      <c r="F1707" s="254" t="s">
        <v>10</v>
      </c>
      <c r="G1707" s="255"/>
    </row>
    <row r="1708" s="246" customFormat="1" customHeight="1" spans="1:7">
      <c r="A1708" s="260">
        <v>1706</v>
      </c>
      <c r="B1708" s="261">
        <v>9787552527247</v>
      </c>
      <c r="C1708" s="262" t="s">
        <v>1735</v>
      </c>
      <c r="D1708" s="260" t="s">
        <v>9</v>
      </c>
      <c r="E1708" s="263">
        <v>3</v>
      </c>
      <c r="F1708" s="254" t="s">
        <v>10</v>
      </c>
      <c r="G1708" s="255"/>
    </row>
    <row r="1709" s="246" customFormat="1" customHeight="1" spans="1:7">
      <c r="A1709" s="260">
        <v>1707</v>
      </c>
      <c r="B1709" s="261">
        <v>9787552530360</v>
      </c>
      <c r="C1709" s="262" t="s">
        <v>1736</v>
      </c>
      <c r="D1709" s="260" t="s">
        <v>9</v>
      </c>
      <c r="E1709" s="263">
        <v>3</v>
      </c>
      <c r="F1709" s="254" t="s">
        <v>10</v>
      </c>
      <c r="G1709" s="255"/>
    </row>
    <row r="1710" s="246" customFormat="1" customHeight="1" spans="1:7">
      <c r="A1710" s="260">
        <v>1708</v>
      </c>
      <c r="B1710" s="261">
        <v>9787540766047</v>
      </c>
      <c r="C1710" s="262" t="s">
        <v>1737</v>
      </c>
      <c r="D1710" s="260" t="s">
        <v>21</v>
      </c>
      <c r="E1710" s="263">
        <v>3</v>
      </c>
      <c r="F1710" s="254" t="s">
        <v>10</v>
      </c>
      <c r="G1710" s="255"/>
    </row>
    <row r="1711" s="246" customFormat="1" customHeight="1" spans="1:7">
      <c r="A1711" s="260">
        <v>1709</v>
      </c>
      <c r="B1711" s="261">
        <v>9787514310498</v>
      </c>
      <c r="C1711" s="262" t="s">
        <v>1738</v>
      </c>
      <c r="D1711" s="260" t="s">
        <v>48</v>
      </c>
      <c r="E1711" s="263">
        <v>3</v>
      </c>
      <c r="F1711" s="254" t="s">
        <v>10</v>
      </c>
      <c r="G1711" s="255"/>
    </row>
    <row r="1712" s="246" customFormat="1" customHeight="1" spans="1:7">
      <c r="A1712" s="260">
        <v>1710</v>
      </c>
      <c r="B1712" s="261">
        <v>9787514310535</v>
      </c>
      <c r="C1712" s="262" t="s">
        <v>1739</v>
      </c>
      <c r="D1712" s="260" t="s">
        <v>48</v>
      </c>
      <c r="E1712" s="263">
        <v>3</v>
      </c>
      <c r="F1712" s="254" t="s">
        <v>10</v>
      </c>
      <c r="G1712" s="255"/>
    </row>
    <row r="1713" s="246" customFormat="1" customHeight="1" spans="1:7">
      <c r="A1713" s="260">
        <v>1711</v>
      </c>
      <c r="B1713" s="261">
        <v>9787538763768</v>
      </c>
      <c r="C1713" s="262" t="s">
        <v>1740</v>
      </c>
      <c r="D1713" s="260" t="s">
        <v>9</v>
      </c>
      <c r="E1713" s="263">
        <v>3</v>
      </c>
      <c r="F1713" s="254" t="s">
        <v>10</v>
      </c>
      <c r="G1713" s="255"/>
    </row>
    <row r="1714" s="246" customFormat="1" customHeight="1" spans="1:7">
      <c r="A1714" s="260">
        <v>1712</v>
      </c>
      <c r="B1714" s="261">
        <v>9787550034945</v>
      </c>
      <c r="C1714" s="262" t="s">
        <v>1741</v>
      </c>
      <c r="D1714" s="260" t="s">
        <v>9</v>
      </c>
      <c r="E1714" s="263">
        <v>3</v>
      </c>
      <c r="F1714" s="254" t="s">
        <v>10</v>
      </c>
      <c r="G1714" s="255"/>
    </row>
    <row r="1715" s="246" customFormat="1" customHeight="1" spans="1:7">
      <c r="A1715" s="260">
        <v>1713</v>
      </c>
      <c r="B1715" s="261">
        <v>9787510012761</v>
      </c>
      <c r="C1715" s="262" t="s">
        <v>1742</v>
      </c>
      <c r="D1715" s="260" t="s">
        <v>56</v>
      </c>
      <c r="E1715" s="263">
        <v>3</v>
      </c>
      <c r="F1715" s="254" t="s">
        <v>10</v>
      </c>
      <c r="G1715" s="255"/>
    </row>
    <row r="1716" s="246" customFormat="1" customHeight="1" spans="1:7">
      <c r="A1716" s="260">
        <v>1714</v>
      </c>
      <c r="B1716" s="261">
        <v>9787510012778</v>
      </c>
      <c r="C1716" s="262" t="s">
        <v>1743</v>
      </c>
      <c r="D1716" s="260" t="s">
        <v>54</v>
      </c>
      <c r="E1716" s="263">
        <v>3</v>
      </c>
      <c r="F1716" s="254" t="s">
        <v>10</v>
      </c>
      <c r="G1716" s="255"/>
    </row>
    <row r="1717" s="246" customFormat="1" customHeight="1" spans="1:7">
      <c r="A1717" s="260">
        <v>1715</v>
      </c>
      <c r="B1717" s="261">
        <v>9787510010439</v>
      </c>
      <c r="C1717" s="262" t="s">
        <v>1744</v>
      </c>
      <c r="D1717" s="260" t="s">
        <v>765</v>
      </c>
      <c r="E1717" s="263">
        <v>3</v>
      </c>
      <c r="F1717" s="254" t="s">
        <v>10</v>
      </c>
      <c r="G1717" s="255"/>
    </row>
    <row r="1718" s="246" customFormat="1" customHeight="1" spans="1:7">
      <c r="A1718" s="260">
        <v>1716</v>
      </c>
      <c r="B1718" s="261">
        <v>9787510014536</v>
      </c>
      <c r="C1718" s="262" t="s">
        <v>1745</v>
      </c>
      <c r="D1718" s="260" t="s">
        <v>855</v>
      </c>
      <c r="E1718" s="263">
        <v>3</v>
      </c>
      <c r="F1718" s="254" t="s">
        <v>10</v>
      </c>
      <c r="G1718" s="255"/>
    </row>
    <row r="1719" s="246" customFormat="1" customHeight="1" spans="1:7">
      <c r="A1719" s="260">
        <v>1717</v>
      </c>
      <c r="B1719" s="261">
        <v>9787560156026</v>
      </c>
      <c r="C1719" s="262" t="s">
        <v>1746</v>
      </c>
      <c r="D1719" s="260" t="s">
        <v>61</v>
      </c>
      <c r="E1719" s="263">
        <v>3</v>
      </c>
      <c r="F1719" s="254" t="s">
        <v>10</v>
      </c>
      <c r="G1719" s="255"/>
    </row>
    <row r="1720" s="246" customFormat="1" customHeight="1" spans="1:7">
      <c r="A1720" s="260">
        <v>1718</v>
      </c>
      <c r="B1720" s="261">
        <v>9787560156002</v>
      </c>
      <c r="C1720" s="262" t="s">
        <v>1747</v>
      </c>
      <c r="D1720" s="260" t="s">
        <v>61</v>
      </c>
      <c r="E1720" s="263">
        <v>3</v>
      </c>
      <c r="F1720" s="254" t="s">
        <v>10</v>
      </c>
      <c r="G1720" s="255"/>
    </row>
    <row r="1721" s="246" customFormat="1" customHeight="1" spans="1:7">
      <c r="A1721" s="260">
        <v>1719</v>
      </c>
      <c r="B1721" s="261">
        <v>9787560156040</v>
      </c>
      <c r="C1721" s="262" t="s">
        <v>1748</v>
      </c>
      <c r="D1721" s="260" t="s">
        <v>61</v>
      </c>
      <c r="E1721" s="263">
        <v>3</v>
      </c>
      <c r="F1721" s="254" t="s">
        <v>10</v>
      </c>
      <c r="G1721" s="255"/>
    </row>
    <row r="1722" s="246" customFormat="1" customHeight="1" spans="1:7">
      <c r="A1722" s="260">
        <v>1720</v>
      </c>
      <c r="B1722" s="261">
        <v>9787560157856</v>
      </c>
      <c r="C1722" s="262" t="s">
        <v>1749</v>
      </c>
      <c r="D1722" s="260" t="s">
        <v>9</v>
      </c>
      <c r="E1722" s="263">
        <v>3</v>
      </c>
      <c r="F1722" s="254" t="s">
        <v>10</v>
      </c>
      <c r="G1722" s="255"/>
    </row>
    <row r="1723" s="246" customFormat="1" customHeight="1" spans="1:7">
      <c r="A1723" s="260">
        <v>1721</v>
      </c>
      <c r="B1723" s="261">
        <v>9787553432991</v>
      </c>
      <c r="C1723" s="262" t="s">
        <v>1750</v>
      </c>
      <c r="D1723" s="260" t="s">
        <v>56</v>
      </c>
      <c r="E1723" s="263">
        <v>3</v>
      </c>
      <c r="F1723" s="254" t="s">
        <v>10</v>
      </c>
      <c r="G1723" s="255"/>
    </row>
    <row r="1724" s="246" customFormat="1" customHeight="1" spans="1:7">
      <c r="A1724" s="260">
        <v>1722</v>
      </c>
      <c r="B1724" s="261">
        <v>9787553433110</v>
      </c>
      <c r="C1724" s="262" t="s">
        <v>1751</v>
      </c>
      <c r="D1724" s="260" t="s">
        <v>21</v>
      </c>
      <c r="E1724" s="263">
        <v>3</v>
      </c>
      <c r="F1724" s="254" t="s">
        <v>10</v>
      </c>
      <c r="G1724" s="255"/>
    </row>
    <row r="1725" s="246" customFormat="1" customHeight="1" spans="1:7">
      <c r="A1725" s="260">
        <v>1723</v>
      </c>
      <c r="B1725" s="261">
        <v>9787553432892</v>
      </c>
      <c r="C1725" s="262" t="s">
        <v>1752</v>
      </c>
      <c r="D1725" s="260" t="s">
        <v>56</v>
      </c>
      <c r="E1725" s="263">
        <v>3</v>
      </c>
      <c r="F1725" s="254" t="s">
        <v>10</v>
      </c>
      <c r="G1725" s="255"/>
    </row>
    <row r="1726" s="246" customFormat="1" customHeight="1" spans="1:7">
      <c r="A1726" s="260">
        <v>1724</v>
      </c>
      <c r="B1726" s="261">
        <v>9787553433080</v>
      </c>
      <c r="C1726" s="262" t="s">
        <v>1753</v>
      </c>
      <c r="D1726" s="260" t="s">
        <v>33</v>
      </c>
      <c r="E1726" s="263">
        <v>3</v>
      </c>
      <c r="F1726" s="254" t="s">
        <v>10</v>
      </c>
      <c r="G1726" s="255"/>
    </row>
    <row r="1727" s="246" customFormat="1" customHeight="1" spans="1:7">
      <c r="A1727" s="260">
        <v>1725</v>
      </c>
      <c r="B1727" s="261">
        <v>9787553433103</v>
      </c>
      <c r="C1727" s="262" t="s">
        <v>1754</v>
      </c>
      <c r="D1727" s="260" t="s">
        <v>768</v>
      </c>
      <c r="E1727" s="263">
        <v>3</v>
      </c>
      <c r="F1727" s="254" t="s">
        <v>10</v>
      </c>
      <c r="G1727" s="255"/>
    </row>
    <row r="1728" s="246" customFormat="1" customHeight="1" spans="1:7">
      <c r="A1728" s="260">
        <v>1726</v>
      </c>
      <c r="B1728" s="261">
        <v>9787553433073</v>
      </c>
      <c r="C1728" s="262" t="s">
        <v>1755</v>
      </c>
      <c r="D1728" s="260" t="s">
        <v>21</v>
      </c>
      <c r="E1728" s="263">
        <v>3</v>
      </c>
      <c r="F1728" s="254" t="s">
        <v>10</v>
      </c>
      <c r="G1728" s="255"/>
    </row>
    <row r="1729" s="246" customFormat="1" customHeight="1" spans="1:7">
      <c r="A1729" s="260">
        <v>1727</v>
      </c>
      <c r="B1729" s="261">
        <v>9787553432915</v>
      </c>
      <c r="C1729" s="262" t="s">
        <v>1756</v>
      </c>
      <c r="D1729" s="260" t="s">
        <v>56</v>
      </c>
      <c r="E1729" s="263">
        <v>3</v>
      </c>
      <c r="F1729" s="254" t="s">
        <v>10</v>
      </c>
      <c r="G1729" s="255"/>
    </row>
    <row r="1730" s="246" customFormat="1" customHeight="1" spans="1:7">
      <c r="A1730" s="260">
        <v>1728</v>
      </c>
      <c r="B1730" s="261">
        <v>9787553433097</v>
      </c>
      <c r="C1730" s="262" t="s">
        <v>1757</v>
      </c>
      <c r="D1730" s="260" t="s">
        <v>21</v>
      </c>
      <c r="E1730" s="263">
        <v>3</v>
      </c>
      <c r="F1730" s="254" t="s">
        <v>10</v>
      </c>
      <c r="G1730" s="255"/>
    </row>
    <row r="1731" s="246" customFormat="1" customHeight="1" spans="1:7">
      <c r="A1731" s="260">
        <v>1729</v>
      </c>
      <c r="B1731" s="261">
        <v>9787553433066</v>
      </c>
      <c r="C1731" s="262" t="s">
        <v>1758</v>
      </c>
      <c r="D1731" s="260" t="s">
        <v>48</v>
      </c>
      <c r="E1731" s="263">
        <v>3</v>
      </c>
      <c r="F1731" s="254" t="s">
        <v>10</v>
      </c>
      <c r="G1731" s="255"/>
    </row>
    <row r="1732" s="246" customFormat="1" customHeight="1" spans="1:7">
      <c r="A1732" s="260">
        <v>1730</v>
      </c>
      <c r="B1732" s="261">
        <v>9787553432885</v>
      </c>
      <c r="C1732" s="262" t="s">
        <v>1759</v>
      </c>
      <c r="D1732" s="260" t="s">
        <v>855</v>
      </c>
      <c r="E1732" s="263">
        <v>3</v>
      </c>
      <c r="F1732" s="254" t="s">
        <v>10</v>
      </c>
      <c r="G1732" s="255"/>
    </row>
    <row r="1733" s="246" customFormat="1" customHeight="1" spans="1:7">
      <c r="A1733" s="260">
        <v>1731</v>
      </c>
      <c r="B1733" s="261">
        <v>9787553432960</v>
      </c>
      <c r="C1733" s="262" t="s">
        <v>1760</v>
      </c>
      <c r="D1733" s="260" t="s">
        <v>61</v>
      </c>
      <c r="E1733" s="263">
        <v>3</v>
      </c>
      <c r="F1733" s="254" t="s">
        <v>10</v>
      </c>
      <c r="G1733" s="255"/>
    </row>
    <row r="1734" s="246" customFormat="1" customHeight="1" spans="1:7">
      <c r="A1734" s="260">
        <v>1732</v>
      </c>
      <c r="B1734" s="261">
        <v>9787553433141</v>
      </c>
      <c r="C1734" s="262" t="s">
        <v>1761</v>
      </c>
      <c r="D1734" s="260" t="s">
        <v>374</v>
      </c>
      <c r="E1734" s="263">
        <v>3</v>
      </c>
      <c r="F1734" s="254" t="s">
        <v>10</v>
      </c>
      <c r="G1734" s="255"/>
    </row>
    <row r="1735" s="246" customFormat="1" customHeight="1" spans="1:7">
      <c r="A1735" s="260">
        <v>1733</v>
      </c>
      <c r="B1735" s="261">
        <v>9787553433127</v>
      </c>
      <c r="C1735" s="262" t="s">
        <v>1762</v>
      </c>
      <c r="D1735" s="260" t="s">
        <v>21</v>
      </c>
      <c r="E1735" s="263">
        <v>3</v>
      </c>
      <c r="F1735" s="254" t="s">
        <v>10</v>
      </c>
      <c r="G1735" s="255"/>
    </row>
    <row r="1736" s="246" customFormat="1" customHeight="1" spans="1:7">
      <c r="A1736" s="260">
        <v>1734</v>
      </c>
      <c r="B1736" s="261">
        <v>9787553432939</v>
      </c>
      <c r="C1736" s="262" t="s">
        <v>1763</v>
      </c>
      <c r="D1736" s="260" t="s">
        <v>21</v>
      </c>
      <c r="E1736" s="263">
        <v>3</v>
      </c>
      <c r="F1736" s="254" t="s">
        <v>10</v>
      </c>
      <c r="G1736" s="255"/>
    </row>
    <row r="1737" s="246" customFormat="1" customHeight="1" spans="1:7">
      <c r="A1737" s="260">
        <v>1735</v>
      </c>
      <c r="B1737" s="261">
        <v>9787553433059</v>
      </c>
      <c r="C1737" s="262" t="s">
        <v>1764</v>
      </c>
      <c r="D1737" s="260" t="s">
        <v>21</v>
      </c>
      <c r="E1737" s="263">
        <v>3</v>
      </c>
      <c r="F1737" s="254" t="s">
        <v>10</v>
      </c>
      <c r="G1737" s="255"/>
    </row>
    <row r="1738" s="246" customFormat="1" customHeight="1" spans="1:7">
      <c r="A1738" s="260">
        <v>1736</v>
      </c>
      <c r="B1738" s="261">
        <v>9787553433042</v>
      </c>
      <c r="C1738" s="262" t="s">
        <v>1765</v>
      </c>
      <c r="D1738" s="260" t="s">
        <v>21</v>
      </c>
      <c r="E1738" s="263">
        <v>3</v>
      </c>
      <c r="F1738" s="254" t="s">
        <v>10</v>
      </c>
      <c r="G1738" s="255"/>
    </row>
    <row r="1739" s="246" customFormat="1" customHeight="1" spans="1:7">
      <c r="A1739" s="260">
        <v>1737</v>
      </c>
      <c r="B1739" s="261">
        <v>9787553432908</v>
      </c>
      <c r="C1739" s="262" t="s">
        <v>1766</v>
      </c>
      <c r="D1739" s="260" t="s">
        <v>56</v>
      </c>
      <c r="E1739" s="263">
        <v>3</v>
      </c>
      <c r="F1739" s="254" t="s">
        <v>10</v>
      </c>
      <c r="G1739" s="255"/>
    </row>
    <row r="1740" s="246" customFormat="1" customHeight="1" spans="1:7">
      <c r="A1740" s="260">
        <v>1738</v>
      </c>
      <c r="B1740" s="261">
        <v>9787553432977</v>
      </c>
      <c r="C1740" s="262" t="s">
        <v>1767</v>
      </c>
      <c r="D1740" s="260" t="s">
        <v>56</v>
      </c>
      <c r="E1740" s="263">
        <v>3</v>
      </c>
      <c r="F1740" s="254" t="s">
        <v>10</v>
      </c>
      <c r="G1740" s="255"/>
    </row>
    <row r="1741" s="246" customFormat="1" customHeight="1" spans="1:7">
      <c r="A1741" s="260">
        <v>1739</v>
      </c>
      <c r="B1741" s="261">
        <v>9787553433035</v>
      </c>
      <c r="C1741" s="262" t="s">
        <v>1768</v>
      </c>
      <c r="D1741" s="260" t="s">
        <v>21</v>
      </c>
      <c r="E1741" s="263">
        <v>3</v>
      </c>
      <c r="F1741" s="254" t="s">
        <v>10</v>
      </c>
      <c r="G1741" s="255"/>
    </row>
    <row r="1742" s="246" customFormat="1" customHeight="1" spans="1:7">
      <c r="A1742" s="260">
        <v>1740</v>
      </c>
      <c r="B1742" s="261">
        <v>9787553432922</v>
      </c>
      <c r="C1742" s="262" t="s">
        <v>1769</v>
      </c>
      <c r="D1742" s="260" t="s">
        <v>56</v>
      </c>
      <c r="E1742" s="263">
        <v>3</v>
      </c>
      <c r="F1742" s="254" t="s">
        <v>10</v>
      </c>
      <c r="G1742" s="255"/>
    </row>
    <row r="1743" s="246" customFormat="1" customHeight="1" spans="1:7">
      <c r="A1743" s="260">
        <v>1741</v>
      </c>
      <c r="B1743" s="261">
        <v>9787553432861</v>
      </c>
      <c r="C1743" s="262" t="s">
        <v>1770</v>
      </c>
      <c r="D1743" s="260" t="s">
        <v>21</v>
      </c>
      <c r="E1743" s="263">
        <v>3</v>
      </c>
      <c r="F1743" s="254" t="s">
        <v>10</v>
      </c>
      <c r="G1743" s="255"/>
    </row>
    <row r="1744" s="246" customFormat="1" customHeight="1" spans="1:7">
      <c r="A1744" s="260">
        <v>1742</v>
      </c>
      <c r="B1744" s="261">
        <v>9787553432854</v>
      </c>
      <c r="C1744" s="262" t="s">
        <v>1771</v>
      </c>
      <c r="D1744" s="260" t="s">
        <v>21</v>
      </c>
      <c r="E1744" s="263">
        <v>3</v>
      </c>
      <c r="F1744" s="254" t="s">
        <v>10</v>
      </c>
      <c r="G1744" s="255"/>
    </row>
    <row r="1745" s="246" customFormat="1" customHeight="1" spans="1:7">
      <c r="A1745" s="260">
        <v>1743</v>
      </c>
      <c r="B1745" s="261">
        <v>9787553432953</v>
      </c>
      <c r="C1745" s="262" t="s">
        <v>1772</v>
      </c>
      <c r="D1745" s="260" t="s">
        <v>9</v>
      </c>
      <c r="E1745" s="263">
        <v>3</v>
      </c>
      <c r="F1745" s="254" t="s">
        <v>10</v>
      </c>
      <c r="G1745" s="255"/>
    </row>
    <row r="1746" s="246" customFormat="1" customHeight="1" spans="1:7">
      <c r="A1746" s="260">
        <v>1744</v>
      </c>
      <c r="B1746" s="261">
        <v>9787553432984</v>
      </c>
      <c r="C1746" s="262" t="s">
        <v>1773</v>
      </c>
      <c r="D1746" s="260" t="s">
        <v>56</v>
      </c>
      <c r="E1746" s="263">
        <v>3</v>
      </c>
      <c r="F1746" s="254" t="s">
        <v>10</v>
      </c>
      <c r="G1746" s="255"/>
    </row>
    <row r="1747" s="246" customFormat="1" customHeight="1" spans="1:7">
      <c r="A1747" s="260">
        <v>1745</v>
      </c>
      <c r="B1747" s="261">
        <v>9787553433011</v>
      </c>
      <c r="C1747" s="262" t="s">
        <v>1774</v>
      </c>
      <c r="D1747" s="260" t="s">
        <v>21</v>
      </c>
      <c r="E1747" s="263">
        <v>3</v>
      </c>
      <c r="F1747" s="254" t="s">
        <v>10</v>
      </c>
      <c r="G1747" s="255"/>
    </row>
    <row r="1748" s="246" customFormat="1" customHeight="1" spans="1:7">
      <c r="A1748" s="260">
        <v>1746</v>
      </c>
      <c r="B1748" s="261">
        <v>9787553433004</v>
      </c>
      <c r="C1748" s="262" t="s">
        <v>1775</v>
      </c>
      <c r="D1748" s="260" t="s">
        <v>21</v>
      </c>
      <c r="E1748" s="263">
        <v>3</v>
      </c>
      <c r="F1748" s="254" t="s">
        <v>10</v>
      </c>
      <c r="G1748" s="255"/>
    </row>
    <row r="1749" s="246" customFormat="1" customHeight="1" spans="1:7">
      <c r="A1749" s="260">
        <v>1747</v>
      </c>
      <c r="B1749" s="261">
        <v>9787553432878</v>
      </c>
      <c r="C1749" s="262" t="s">
        <v>1776</v>
      </c>
      <c r="D1749" s="260" t="s">
        <v>21</v>
      </c>
      <c r="E1749" s="263">
        <v>3</v>
      </c>
      <c r="F1749" s="254" t="s">
        <v>10</v>
      </c>
      <c r="G1749" s="255"/>
    </row>
    <row r="1750" s="246" customFormat="1" customHeight="1" spans="1:7">
      <c r="A1750" s="260">
        <v>1748</v>
      </c>
      <c r="B1750" s="261">
        <v>9787553433028</v>
      </c>
      <c r="C1750" s="262" t="s">
        <v>1777</v>
      </c>
      <c r="D1750" s="260" t="s">
        <v>21</v>
      </c>
      <c r="E1750" s="263">
        <v>3</v>
      </c>
      <c r="F1750" s="254" t="s">
        <v>10</v>
      </c>
      <c r="G1750" s="255"/>
    </row>
    <row r="1751" s="246" customFormat="1" customHeight="1" spans="1:7">
      <c r="A1751" s="260">
        <v>1749</v>
      </c>
      <c r="B1751" s="261">
        <v>9787553433134</v>
      </c>
      <c r="C1751" s="262" t="s">
        <v>1778</v>
      </c>
      <c r="D1751" s="260" t="s">
        <v>21</v>
      </c>
      <c r="E1751" s="263">
        <v>3</v>
      </c>
      <c r="F1751" s="254" t="s">
        <v>10</v>
      </c>
      <c r="G1751" s="255"/>
    </row>
    <row r="1752" s="246" customFormat="1" customHeight="1" spans="1:7">
      <c r="A1752" s="260">
        <v>1750</v>
      </c>
      <c r="B1752" s="261">
        <v>9787510015205</v>
      </c>
      <c r="C1752" s="262" t="s">
        <v>1779</v>
      </c>
      <c r="D1752" s="260" t="s">
        <v>21</v>
      </c>
      <c r="E1752" s="263">
        <v>3</v>
      </c>
      <c r="F1752" s="254" t="s">
        <v>10</v>
      </c>
      <c r="G1752" s="255"/>
    </row>
    <row r="1753" s="246" customFormat="1" customHeight="1" spans="1:7">
      <c r="A1753" s="260">
        <v>1751</v>
      </c>
      <c r="B1753" s="261">
        <v>9787514310368</v>
      </c>
      <c r="C1753" s="262" t="s">
        <v>1780</v>
      </c>
      <c r="D1753" s="260" t="s">
        <v>765</v>
      </c>
      <c r="E1753" s="263">
        <v>3</v>
      </c>
      <c r="F1753" s="254" t="s">
        <v>10</v>
      </c>
      <c r="G1753" s="255"/>
    </row>
    <row r="1754" s="246" customFormat="1" customHeight="1" spans="1:7">
      <c r="A1754" s="260">
        <v>1752</v>
      </c>
      <c r="B1754" s="261">
        <v>9787510820755</v>
      </c>
      <c r="C1754" s="262" t="s">
        <v>1781</v>
      </c>
      <c r="D1754" s="260" t="s">
        <v>9</v>
      </c>
      <c r="E1754" s="263">
        <v>3</v>
      </c>
      <c r="F1754" s="254" t="s">
        <v>10</v>
      </c>
      <c r="G1754" s="255"/>
    </row>
    <row r="1755" s="246" customFormat="1" customHeight="1" spans="1:7">
      <c r="A1755" s="260">
        <v>1753</v>
      </c>
      <c r="B1755" s="261">
        <v>9787510820960</v>
      </c>
      <c r="C1755" s="262" t="s">
        <v>1782</v>
      </c>
      <c r="D1755" s="260" t="s">
        <v>9</v>
      </c>
      <c r="E1755" s="263">
        <v>3</v>
      </c>
      <c r="F1755" s="254" t="s">
        <v>10</v>
      </c>
      <c r="G1755" s="255"/>
    </row>
    <row r="1756" s="246" customFormat="1" customHeight="1" spans="1:7">
      <c r="A1756" s="260">
        <v>1754</v>
      </c>
      <c r="B1756" s="261">
        <v>9787510820779</v>
      </c>
      <c r="C1756" s="262" t="s">
        <v>1783</v>
      </c>
      <c r="D1756" s="260" t="s">
        <v>9</v>
      </c>
      <c r="E1756" s="263">
        <v>3</v>
      </c>
      <c r="F1756" s="254" t="s">
        <v>10</v>
      </c>
      <c r="G1756" s="255"/>
    </row>
    <row r="1757" s="246" customFormat="1" customHeight="1" spans="1:7">
      <c r="A1757" s="260">
        <v>1755</v>
      </c>
      <c r="B1757" s="261">
        <v>9787510015212</v>
      </c>
      <c r="C1757" s="262" t="s">
        <v>1784</v>
      </c>
      <c r="D1757" s="260" t="s">
        <v>21</v>
      </c>
      <c r="E1757" s="263">
        <v>3</v>
      </c>
      <c r="F1757" s="254" t="s">
        <v>10</v>
      </c>
      <c r="G1757" s="255"/>
    </row>
    <row r="1758" s="246" customFormat="1" customHeight="1" spans="1:7">
      <c r="A1758" s="260">
        <v>1756</v>
      </c>
      <c r="B1758" s="261">
        <v>9787501581566</v>
      </c>
      <c r="C1758" s="262" t="s">
        <v>1785</v>
      </c>
      <c r="D1758" s="260" t="s">
        <v>48</v>
      </c>
      <c r="E1758" s="263">
        <v>3</v>
      </c>
      <c r="F1758" s="254" t="s">
        <v>10</v>
      </c>
      <c r="G1758" s="255"/>
    </row>
    <row r="1759" s="246" customFormat="1" customHeight="1" spans="1:7">
      <c r="A1759" s="260">
        <v>1757</v>
      </c>
      <c r="B1759" s="261">
        <v>9787501582518</v>
      </c>
      <c r="C1759" s="262" t="s">
        <v>1786</v>
      </c>
      <c r="D1759" s="260" t="s">
        <v>21</v>
      </c>
      <c r="E1759" s="263">
        <v>3</v>
      </c>
      <c r="F1759" s="254" t="s">
        <v>10</v>
      </c>
      <c r="G1759" s="255"/>
    </row>
    <row r="1760" s="246" customFormat="1" customHeight="1" spans="1:7">
      <c r="A1760" s="260">
        <v>1758</v>
      </c>
      <c r="B1760" s="261">
        <v>9787558912092</v>
      </c>
      <c r="C1760" s="262" t="s">
        <v>1787</v>
      </c>
      <c r="D1760" s="260" t="s">
        <v>21</v>
      </c>
      <c r="E1760" s="263">
        <v>3</v>
      </c>
      <c r="F1760" s="254" t="s">
        <v>10</v>
      </c>
      <c r="G1760" s="255"/>
    </row>
    <row r="1761" s="246" customFormat="1" customHeight="1" spans="1:7">
      <c r="A1761" s="260">
        <v>1759</v>
      </c>
      <c r="B1761" s="261">
        <v>9787558912047</v>
      </c>
      <c r="C1761" s="262" t="s">
        <v>1788</v>
      </c>
      <c r="D1761" s="260" t="s">
        <v>21</v>
      </c>
      <c r="E1761" s="263">
        <v>3</v>
      </c>
      <c r="F1761" s="254" t="s">
        <v>10</v>
      </c>
      <c r="G1761" s="255"/>
    </row>
    <row r="1762" s="246" customFormat="1" customHeight="1" spans="1:7">
      <c r="A1762" s="260">
        <v>1760</v>
      </c>
      <c r="B1762" s="261">
        <v>9787558912054</v>
      </c>
      <c r="C1762" s="262" t="s">
        <v>1789</v>
      </c>
      <c r="D1762" s="260" t="s">
        <v>21</v>
      </c>
      <c r="E1762" s="263">
        <v>3</v>
      </c>
      <c r="F1762" s="254" t="s">
        <v>10</v>
      </c>
      <c r="G1762" s="255"/>
    </row>
    <row r="1763" s="246" customFormat="1" customHeight="1" spans="1:7">
      <c r="A1763" s="260">
        <v>1761</v>
      </c>
      <c r="B1763" s="261">
        <v>9787512011366</v>
      </c>
      <c r="C1763" s="262" t="s">
        <v>1790</v>
      </c>
      <c r="D1763" s="260" t="s">
        <v>9</v>
      </c>
      <c r="E1763" s="263">
        <v>3</v>
      </c>
      <c r="F1763" s="254" t="s">
        <v>10</v>
      </c>
      <c r="G1763" s="255"/>
    </row>
    <row r="1764" s="246" customFormat="1" customHeight="1" spans="1:7">
      <c r="A1764" s="260">
        <v>1762</v>
      </c>
      <c r="B1764" s="261">
        <v>9787510012884</v>
      </c>
      <c r="C1764" s="262" t="s">
        <v>1791</v>
      </c>
      <c r="D1764" s="260" t="s">
        <v>21</v>
      </c>
      <c r="E1764" s="263">
        <v>3</v>
      </c>
      <c r="F1764" s="254" t="s">
        <v>10</v>
      </c>
      <c r="G1764" s="255"/>
    </row>
    <row r="1765" s="246" customFormat="1" customHeight="1" spans="1:7">
      <c r="A1765" s="260">
        <v>1763</v>
      </c>
      <c r="B1765" s="261">
        <v>9787510011054</v>
      </c>
      <c r="C1765" s="262" t="s">
        <v>1792</v>
      </c>
      <c r="D1765" s="260" t="s">
        <v>21</v>
      </c>
      <c r="E1765" s="263">
        <v>3</v>
      </c>
      <c r="F1765" s="254" t="s">
        <v>10</v>
      </c>
      <c r="G1765" s="255"/>
    </row>
    <row r="1766" s="246" customFormat="1" customHeight="1" spans="1:7">
      <c r="A1766" s="260">
        <v>1764</v>
      </c>
      <c r="B1766" s="261">
        <v>9787568840248</v>
      </c>
      <c r="C1766" s="262" t="s">
        <v>1793</v>
      </c>
      <c r="D1766" s="260" t="s">
        <v>9</v>
      </c>
      <c r="E1766" s="263">
        <v>3</v>
      </c>
      <c r="F1766" s="254" t="s">
        <v>10</v>
      </c>
      <c r="G1766" s="255"/>
    </row>
    <row r="1767" s="246" customFormat="1" customHeight="1" spans="1:7">
      <c r="A1767" s="260">
        <v>1765</v>
      </c>
      <c r="B1767" s="261">
        <v>9787519265434</v>
      </c>
      <c r="C1767" s="262" t="s">
        <v>1794</v>
      </c>
      <c r="D1767" s="260" t="s">
        <v>21</v>
      </c>
      <c r="E1767" s="263">
        <v>3</v>
      </c>
      <c r="F1767" s="254" t="s">
        <v>10</v>
      </c>
      <c r="G1767" s="255"/>
    </row>
    <row r="1768" s="246" customFormat="1" customHeight="1" spans="1:7">
      <c r="A1768" s="260">
        <v>1766</v>
      </c>
      <c r="B1768" s="261">
        <v>9787519265427</v>
      </c>
      <c r="C1768" s="262" t="s">
        <v>1795</v>
      </c>
      <c r="D1768" s="260" t="s">
        <v>21</v>
      </c>
      <c r="E1768" s="263">
        <v>3</v>
      </c>
      <c r="F1768" s="254" t="s">
        <v>10</v>
      </c>
      <c r="G1768" s="255"/>
    </row>
    <row r="1769" s="246" customFormat="1" customHeight="1" spans="1:7">
      <c r="A1769" s="260">
        <v>1767</v>
      </c>
      <c r="B1769" s="261">
        <v>9787519265113</v>
      </c>
      <c r="C1769" s="262" t="s">
        <v>1796</v>
      </c>
      <c r="D1769" s="260" t="s">
        <v>21</v>
      </c>
      <c r="E1769" s="263">
        <v>3</v>
      </c>
      <c r="F1769" s="254" t="s">
        <v>10</v>
      </c>
      <c r="G1769" s="255"/>
    </row>
    <row r="1770" s="246" customFormat="1" customHeight="1" spans="1:7">
      <c r="A1770" s="260">
        <v>1768</v>
      </c>
      <c r="B1770" s="261">
        <v>9787516603277</v>
      </c>
      <c r="C1770" s="262" t="s">
        <v>1797</v>
      </c>
      <c r="D1770" s="260" t="s">
        <v>61</v>
      </c>
      <c r="E1770" s="263">
        <v>3</v>
      </c>
      <c r="F1770" s="254" t="s">
        <v>10</v>
      </c>
      <c r="G1770" s="255"/>
    </row>
    <row r="1771" s="246" customFormat="1" customHeight="1" spans="1:7">
      <c r="A1771" s="260">
        <v>1769</v>
      </c>
      <c r="B1771" s="261">
        <v>9787516603505</v>
      </c>
      <c r="C1771" s="262" t="s">
        <v>1798</v>
      </c>
      <c r="D1771" s="260" t="s">
        <v>61</v>
      </c>
      <c r="E1771" s="263">
        <v>3</v>
      </c>
      <c r="F1771" s="254" t="s">
        <v>10</v>
      </c>
      <c r="G1771" s="255"/>
    </row>
    <row r="1772" s="246" customFormat="1" customHeight="1" spans="1:7">
      <c r="A1772" s="260">
        <v>1770</v>
      </c>
      <c r="B1772" s="261">
        <v>9787516603260</v>
      </c>
      <c r="C1772" s="262" t="s">
        <v>1799</v>
      </c>
      <c r="D1772" s="260" t="s">
        <v>9</v>
      </c>
      <c r="E1772" s="263">
        <v>3</v>
      </c>
      <c r="F1772" s="254" t="s">
        <v>10</v>
      </c>
      <c r="G1772" s="255"/>
    </row>
    <row r="1773" s="246" customFormat="1" customHeight="1" spans="1:7">
      <c r="A1773" s="260">
        <v>1771</v>
      </c>
      <c r="B1773" s="261">
        <v>9787516603079</v>
      </c>
      <c r="C1773" s="262" t="s">
        <v>1800</v>
      </c>
      <c r="D1773" s="260" t="s">
        <v>21</v>
      </c>
      <c r="E1773" s="263">
        <v>3</v>
      </c>
      <c r="F1773" s="254" t="s">
        <v>10</v>
      </c>
      <c r="G1773" s="255"/>
    </row>
    <row r="1774" s="246" customFormat="1" customHeight="1" spans="1:7">
      <c r="A1774" s="260">
        <v>1772</v>
      </c>
      <c r="B1774" s="261">
        <v>9787516603086</v>
      </c>
      <c r="C1774" s="262" t="s">
        <v>1801</v>
      </c>
      <c r="D1774" s="260" t="s">
        <v>21</v>
      </c>
      <c r="E1774" s="263">
        <v>3</v>
      </c>
      <c r="F1774" s="254" t="s">
        <v>10</v>
      </c>
      <c r="G1774" s="255"/>
    </row>
    <row r="1775" s="246" customFormat="1" customHeight="1" spans="1:7">
      <c r="A1775" s="260">
        <v>1773</v>
      </c>
      <c r="B1775" s="261">
        <v>9787516603512</v>
      </c>
      <c r="C1775" s="262" t="s">
        <v>1802</v>
      </c>
      <c r="D1775" s="260" t="s">
        <v>21</v>
      </c>
      <c r="E1775" s="263">
        <v>3</v>
      </c>
      <c r="F1775" s="254" t="s">
        <v>10</v>
      </c>
      <c r="G1775" s="255"/>
    </row>
    <row r="1776" s="246" customFormat="1" customHeight="1" spans="1:7">
      <c r="A1776" s="260">
        <v>1774</v>
      </c>
      <c r="B1776" s="261">
        <v>9787516603543</v>
      </c>
      <c r="C1776" s="262" t="s">
        <v>1803</v>
      </c>
      <c r="D1776" s="260" t="s">
        <v>9</v>
      </c>
      <c r="E1776" s="263">
        <v>3</v>
      </c>
      <c r="F1776" s="254" t="s">
        <v>10</v>
      </c>
      <c r="G1776" s="255"/>
    </row>
    <row r="1777" s="246" customFormat="1" customHeight="1" spans="1:7">
      <c r="A1777" s="260">
        <v>1775</v>
      </c>
      <c r="B1777" s="261">
        <v>9787516603482</v>
      </c>
      <c r="C1777" s="262" t="s">
        <v>1804</v>
      </c>
      <c r="D1777" s="260" t="s">
        <v>61</v>
      </c>
      <c r="E1777" s="263">
        <v>3</v>
      </c>
      <c r="F1777" s="254" t="s">
        <v>10</v>
      </c>
      <c r="G1777" s="255"/>
    </row>
    <row r="1778" s="246" customFormat="1" customHeight="1" spans="1:7">
      <c r="A1778" s="260">
        <v>1776</v>
      </c>
      <c r="B1778" s="261">
        <v>9787516603529</v>
      </c>
      <c r="C1778" s="262" t="s">
        <v>1805</v>
      </c>
      <c r="D1778" s="260" t="s">
        <v>61</v>
      </c>
      <c r="E1778" s="263">
        <v>3</v>
      </c>
      <c r="F1778" s="254" t="s">
        <v>10</v>
      </c>
      <c r="G1778" s="255"/>
    </row>
    <row r="1779" s="246" customFormat="1" customHeight="1" spans="1:7">
      <c r="A1779" s="260">
        <v>1777</v>
      </c>
      <c r="B1779" s="261">
        <v>9787558040061</v>
      </c>
      <c r="C1779" s="262" t="s">
        <v>1806</v>
      </c>
      <c r="D1779" s="260" t="s">
        <v>9</v>
      </c>
      <c r="E1779" s="263">
        <v>3</v>
      </c>
      <c r="F1779" s="254" t="s">
        <v>10</v>
      </c>
      <c r="G1779" s="255"/>
    </row>
    <row r="1780" s="246" customFormat="1" customHeight="1" spans="1:7">
      <c r="A1780" s="260">
        <v>1778</v>
      </c>
      <c r="B1780" s="261">
        <v>9787558040016</v>
      </c>
      <c r="C1780" s="262" t="s">
        <v>1807</v>
      </c>
      <c r="D1780" s="260" t="s">
        <v>9</v>
      </c>
      <c r="E1780" s="263">
        <v>3</v>
      </c>
      <c r="F1780" s="254" t="s">
        <v>10</v>
      </c>
      <c r="G1780" s="255"/>
    </row>
    <row r="1781" s="246" customFormat="1" customHeight="1" spans="1:7">
      <c r="A1781" s="260">
        <v>1779</v>
      </c>
      <c r="B1781" s="261">
        <v>9787558039997</v>
      </c>
      <c r="C1781" s="262" t="s">
        <v>1808</v>
      </c>
      <c r="D1781" s="260" t="s">
        <v>9</v>
      </c>
      <c r="E1781" s="263">
        <v>3</v>
      </c>
      <c r="F1781" s="254" t="s">
        <v>10</v>
      </c>
      <c r="G1781" s="255"/>
    </row>
    <row r="1782" s="246" customFormat="1" customHeight="1" spans="1:7">
      <c r="A1782" s="260">
        <v>1780</v>
      </c>
      <c r="B1782" s="261">
        <v>9787558039973</v>
      </c>
      <c r="C1782" s="262" t="s">
        <v>1809</v>
      </c>
      <c r="D1782" s="260" t="s">
        <v>9</v>
      </c>
      <c r="E1782" s="263">
        <v>3</v>
      </c>
      <c r="F1782" s="254" t="s">
        <v>10</v>
      </c>
      <c r="G1782" s="255"/>
    </row>
    <row r="1783" s="246" customFormat="1" customHeight="1" spans="1:7">
      <c r="A1783" s="260">
        <v>1781</v>
      </c>
      <c r="B1783" s="261">
        <v>9787558040085</v>
      </c>
      <c r="C1783" s="262" t="s">
        <v>1810</v>
      </c>
      <c r="D1783" s="260" t="s">
        <v>9</v>
      </c>
      <c r="E1783" s="263">
        <v>3</v>
      </c>
      <c r="F1783" s="254" t="s">
        <v>10</v>
      </c>
      <c r="G1783" s="255"/>
    </row>
    <row r="1784" s="246" customFormat="1" customHeight="1" spans="1:7">
      <c r="A1784" s="260">
        <v>1782</v>
      </c>
      <c r="B1784" s="261">
        <v>9787558040092</v>
      </c>
      <c r="C1784" s="262" t="s">
        <v>1811</v>
      </c>
      <c r="D1784" s="260" t="s">
        <v>9</v>
      </c>
      <c r="E1784" s="263">
        <v>3</v>
      </c>
      <c r="F1784" s="254" t="s">
        <v>10</v>
      </c>
      <c r="G1784" s="255"/>
    </row>
    <row r="1785" s="246" customFormat="1" customHeight="1" spans="1:7">
      <c r="A1785" s="260">
        <v>1783</v>
      </c>
      <c r="B1785" s="261">
        <v>9787229174682</v>
      </c>
      <c r="C1785" s="262" t="s">
        <v>1812</v>
      </c>
      <c r="D1785" s="260" t="s">
        <v>54</v>
      </c>
      <c r="E1785" s="263">
        <v>3</v>
      </c>
      <c r="F1785" s="254" t="s">
        <v>10</v>
      </c>
      <c r="G1785" s="255"/>
    </row>
    <row r="1786" s="246" customFormat="1" customHeight="1" spans="1:7">
      <c r="A1786" s="260">
        <v>1784</v>
      </c>
      <c r="B1786" s="261">
        <v>9787229174699</v>
      </c>
      <c r="C1786" s="262" t="s">
        <v>1813</v>
      </c>
      <c r="D1786" s="260" t="s">
        <v>54</v>
      </c>
      <c r="E1786" s="263">
        <v>3</v>
      </c>
      <c r="F1786" s="254" t="s">
        <v>10</v>
      </c>
      <c r="G1786" s="255"/>
    </row>
    <row r="1787" s="246" customFormat="1" customHeight="1" spans="1:7">
      <c r="A1787" s="260">
        <v>1785</v>
      </c>
      <c r="B1787" s="261">
        <v>9787229165390</v>
      </c>
      <c r="C1787" s="262" t="s">
        <v>1814</v>
      </c>
      <c r="D1787" s="260" t="s">
        <v>14</v>
      </c>
      <c r="E1787" s="263">
        <v>3</v>
      </c>
      <c r="F1787" s="254" t="s">
        <v>10</v>
      </c>
      <c r="G1787" s="255"/>
    </row>
    <row r="1788" s="246" customFormat="1" customHeight="1" spans="1:7">
      <c r="A1788" s="260">
        <v>1786</v>
      </c>
      <c r="B1788" s="261">
        <v>9787558128837</v>
      </c>
      <c r="C1788" s="262" t="s">
        <v>1815</v>
      </c>
      <c r="D1788" s="260" t="s">
        <v>48</v>
      </c>
      <c r="E1788" s="263">
        <v>3</v>
      </c>
      <c r="F1788" s="254" t="s">
        <v>10</v>
      </c>
      <c r="G1788" s="255"/>
    </row>
    <row r="1789" s="246" customFormat="1" customHeight="1" spans="1:7">
      <c r="A1789" s="260">
        <v>1787</v>
      </c>
      <c r="B1789" s="261">
        <v>9787558128844</v>
      </c>
      <c r="C1789" s="262" t="s">
        <v>1816</v>
      </c>
      <c r="D1789" s="260" t="s">
        <v>48</v>
      </c>
      <c r="E1789" s="263">
        <v>3</v>
      </c>
      <c r="F1789" s="254" t="s">
        <v>10</v>
      </c>
      <c r="G1789" s="255"/>
    </row>
    <row r="1790" s="246" customFormat="1" customHeight="1" spans="1:7">
      <c r="A1790" s="260">
        <v>1788</v>
      </c>
      <c r="B1790" s="261">
        <v>9787514327854</v>
      </c>
      <c r="C1790" s="262" t="s">
        <v>1817</v>
      </c>
      <c r="D1790" s="260" t="s">
        <v>9</v>
      </c>
      <c r="E1790" s="263">
        <v>3</v>
      </c>
      <c r="F1790" s="254" t="s">
        <v>10</v>
      </c>
      <c r="G1790" s="255"/>
    </row>
    <row r="1791" s="246" customFormat="1" customHeight="1" spans="1:7">
      <c r="A1791" s="260">
        <v>1789</v>
      </c>
      <c r="B1791" s="261">
        <v>9787514335880</v>
      </c>
      <c r="C1791" s="262" t="s">
        <v>1818</v>
      </c>
      <c r="D1791" s="260" t="s">
        <v>73</v>
      </c>
      <c r="E1791" s="263">
        <v>3</v>
      </c>
      <c r="F1791" s="254" t="s">
        <v>10</v>
      </c>
      <c r="G1791" s="255"/>
    </row>
    <row r="1792" s="246" customFormat="1" customHeight="1" spans="1:7">
      <c r="A1792" s="260">
        <v>1790</v>
      </c>
      <c r="B1792" s="261">
        <v>9787514335088</v>
      </c>
      <c r="C1792" s="262" t="s">
        <v>1819</v>
      </c>
      <c r="D1792" s="260" t="s">
        <v>73</v>
      </c>
      <c r="E1792" s="263">
        <v>3</v>
      </c>
      <c r="F1792" s="254" t="s">
        <v>10</v>
      </c>
      <c r="G1792" s="255"/>
    </row>
    <row r="1793" s="246" customFormat="1" customHeight="1" spans="1:7">
      <c r="A1793" s="260">
        <v>1791</v>
      </c>
      <c r="B1793" s="261">
        <v>9787514335781</v>
      </c>
      <c r="C1793" s="262" t="s">
        <v>1820</v>
      </c>
      <c r="D1793" s="260" t="s">
        <v>73</v>
      </c>
      <c r="E1793" s="263">
        <v>3</v>
      </c>
      <c r="F1793" s="254" t="s">
        <v>10</v>
      </c>
      <c r="G1793" s="255"/>
    </row>
    <row r="1794" s="246" customFormat="1" customHeight="1" spans="1:7">
      <c r="A1794" s="260">
        <v>1792</v>
      </c>
      <c r="B1794" s="261">
        <v>9787514335019</v>
      </c>
      <c r="C1794" s="262" t="s">
        <v>1821</v>
      </c>
      <c r="D1794" s="260" t="s">
        <v>73</v>
      </c>
      <c r="E1794" s="263">
        <v>3</v>
      </c>
      <c r="F1794" s="254" t="s">
        <v>10</v>
      </c>
      <c r="G1794" s="255"/>
    </row>
    <row r="1795" s="246" customFormat="1" customHeight="1" spans="1:7">
      <c r="A1795" s="260">
        <v>1793</v>
      </c>
      <c r="B1795" s="261">
        <v>9787514335316</v>
      </c>
      <c r="C1795" s="262" t="s">
        <v>1822</v>
      </c>
      <c r="D1795" s="260" t="s">
        <v>73</v>
      </c>
      <c r="E1795" s="263">
        <v>3</v>
      </c>
      <c r="F1795" s="254" t="s">
        <v>10</v>
      </c>
      <c r="G1795" s="255"/>
    </row>
    <row r="1796" s="246" customFormat="1" customHeight="1" spans="1:7">
      <c r="A1796" s="260">
        <v>1794</v>
      </c>
      <c r="B1796" s="261">
        <v>9787514313154</v>
      </c>
      <c r="C1796" s="262" t="s">
        <v>1823</v>
      </c>
      <c r="D1796" s="260" t="s">
        <v>9</v>
      </c>
      <c r="E1796" s="263">
        <v>3</v>
      </c>
      <c r="F1796" s="254" t="s">
        <v>10</v>
      </c>
      <c r="G1796" s="255"/>
    </row>
    <row r="1797" s="246" customFormat="1" customHeight="1" spans="1:7">
      <c r="A1797" s="260">
        <v>1795</v>
      </c>
      <c r="B1797" s="261">
        <v>9787514313222</v>
      </c>
      <c r="C1797" s="262" t="s">
        <v>1824</v>
      </c>
      <c r="D1797" s="260" t="s">
        <v>9</v>
      </c>
      <c r="E1797" s="263">
        <v>3</v>
      </c>
      <c r="F1797" s="254" t="s">
        <v>10</v>
      </c>
      <c r="G1797" s="255"/>
    </row>
    <row r="1798" s="246" customFormat="1" customHeight="1" spans="1:7">
      <c r="A1798" s="260">
        <v>1796</v>
      </c>
      <c r="B1798" s="261">
        <v>9787502056643</v>
      </c>
      <c r="C1798" s="262" t="s">
        <v>1825</v>
      </c>
      <c r="D1798" s="260" t="s">
        <v>9</v>
      </c>
      <c r="E1798" s="263">
        <v>3</v>
      </c>
      <c r="F1798" s="254" t="s">
        <v>10</v>
      </c>
      <c r="G1798" s="255"/>
    </row>
    <row r="1799" s="246" customFormat="1" customHeight="1" spans="1:7">
      <c r="A1799" s="260">
        <v>1797</v>
      </c>
      <c r="B1799" s="261">
        <v>9787502054328</v>
      </c>
      <c r="C1799" s="262" t="s">
        <v>1826</v>
      </c>
      <c r="D1799" s="260" t="s">
        <v>14</v>
      </c>
      <c r="E1799" s="263">
        <v>3</v>
      </c>
      <c r="F1799" s="254" t="s">
        <v>10</v>
      </c>
      <c r="G1799" s="255"/>
    </row>
    <row r="1800" s="246" customFormat="1" customHeight="1" spans="1:7">
      <c r="A1800" s="260">
        <v>1798</v>
      </c>
      <c r="B1800" s="261">
        <v>9787502076481</v>
      </c>
      <c r="C1800" s="262" t="s">
        <v>1827</v>
      </c>
      <c r="D1800" s="260" t="s">
        <v>9</v>
      </c>
      <c r="E1800" s="263">
        <v>3</v>
      </c>
      <c r="F1800" s="254" t="s">
        <v>10</v>
      </c>
      <c r="G1800" s="255"/>
    </row>
    <row r="1801" s="246" customFormat="1" customHeight="1" spans="1:7">
      <c r="A1801" s="260">
        <v>1799</v>
      </c>
      <c r="B1801" s="261">
        <v>9787502054298</v>
      </c>
      <c r="C1801" s="262" t="s">
        <v>1828</v>
      </c>
      <c r="D1801" s="260" t="s">
        <v>61</v>
      </c>
      <c r="E1801" s="263">
        <v>3</v>
      </c>
      <c r="F1801" s="254" t="s">
        <v>10</v>
      </c>
      <c r="G1801" s="255"/>
    </row>
    <row r="1802" s="246" customFormat="1" customHeight="1" spans="1:7">
      <c r="A1802" s="260">
        <v>1800</v>
      </c>
      <c r="B1802" s="261">
        <v>9787502058708</v>
      </c>
      <c r="C1802" s="262" t="s">
        <v>1829</v>
      </c>
      <c r="D1802" s="260" t="s">
        <v>21</v>
      </c>
      <c r="E1802" s="263">
        <v>3</v>
      </c>
      <c r="F1802" s="254" t="s">
        <v>10</v>
      </c>
      <c r="G1802" s="255"/>
    </row>
    <row r="1803" s="246" customFormat="1" customHeight="1" spans="1:7">
      <c r="A1803" s="260">
        <v>1801</v>
      </c>
      <c r="B1803" s="261">
        <v>9787533045791</v>
      </c>
      <c r="C1803" s="262" t="s">
        <v>1830</v>
      </c>
      <c r="D1803" s="260" t="s">
        <v>48</v>
      </c>
      <c r="E1803" s="263">
        <v>3</v>
      </c>
      <c r="F1803" s="254" t="s">
        <v>10</v>
      </c>
      <c r="G1803" s="255"/>
    </row>
    <row r="1804" s="246" customFormat="1" customHeight="1" spans="1:7">
      <c r="A1804" s="260">
        <v>1802</v>
      </c>
      <c r="B1804" s="261">
        <v>9787556827725</v>
      </c>
      <c r="C1804" s="262" t="s">
        <v>1831</v>
      </c>
      <c r="D1804" s="260" t="s">
        <v>9</v>
      </c>
      <c r="E1804" s="263">
        <v>3</v>
      </c>
      <c r="F1804" s="254" t="s">
        <v>10</v>
      </c>
      <c r="G1804" s="255"/>
    </row>
    <row r="1805" s="246" customFormat="1" customHeight="1" spans="1:7">
      <c r="A1805" s="260">
        <v>1803</v>
      </c>
      <c r="B1805" s="261">
        <v>9787556839445</v>
      </c>
      <c r="C1805" s="262" t="s">
        <v>1832</v>
      </c>
      <c r="D1805" s="260" t="s">
        <v>9</v>
      </c>
      <c r="E1805" s="263">
        <v>3</v>
      </c>
      <c r="F1805" s="254" t="s">
        <v>10</v>
      </c>
      <c r="G1805" s="255"/>
    </row>
    <row r="1806" s="246" customFormat="1" customHeight="1" spans="1:7">
      <c r="A1806" s="260">
        <v>1804</v>
      </c>
      <c r="B1806" s="261">
        <v>9787556827749</v>
      </c>
      <c r="C1806" s="262" t="s">
        <v>1833</v>
      </c>
      <c r="D1806" s="260" t="s">
        <v>9</v>
      </c>
      <c r="E1806" s="263">
        <v>3</v>
      </c>
      <c r="F1806" s="254" t="s">
        <v>10</v>
      </c>
      <c r="G1806" s="255"/>
    </row>
    <row r="1807" s="246" customFormat="1" customHeight="1" spans="1:7">
      <c r="A1807" s="260">
        <v>1805</v>
      </c>
      <c r="B1807" s="261">
        <v>9787556828937</v>
      </c>
      <c r="C1807" s="262" t="s">
        <v>1834</v>
      </c>
      <c r="D1807" s="260" t="s">
        <v>9</v>
      </c>
      <c r="E1807" s="263">
        <v>3</v>
      </c>
      <c r="F1807" s="254" t="s">
        <v>10</v>
      </c>
      <c r="G1807" s="255"/>
    </row>
    <row r="1808" s="246" customFormat="1" customHeight="1" spans="1:7">
      <c r="A1808" s="260">
        <v>1806</v>
      </c>
      <c r="B1808" s="261">
        <v>9787556827688</v>
      </c>
      <c r="C1808" s="262" t="s">
        <v>1835</v>
      </c>
      <c r="D1808" s="260" t="s">
        <v>9</v>
      </c>
      <c r="E1808" s="263">
        <v>3</v>
      </c>
      <c r="F1808" s="254" t="s">
        <v>10</v>
      </c>
      <c r="G1808" s="255"/>
    </row>
    <row r="1809" s="246" customFormat="1" customHeight="1" spans="1:7">
      <c r="A1809" s="260">
        <v>1807</v>
      </c>
      <c r="B1809" s="261">
        <v>9787570903641</v>
      </c>
      <c r="C1809" s="262" t="s">
        <v>1836</v>
      </c>
      <c r="D1809" s="260" t="s">
        <v>9</v>
      </c>
      <c r="E1809" s="263">
        <v>3</v>
      </c>
      <c r="F1809" s="254" t="s">
        <v>10</v>
      </c>
      <c r="G1809" s="255"/>
    </row>
    <row r="1810" s="246" customFormat="1" customHeight="1" spans="1:7">
      <c r="A1810" s="260">
        <v>1808</v>
      </c>
      <c r="B1810" s="261">
        <v>9787531087137</v>
      </c>
      <c r="C1810" s="262" t="s">
        <v>1837</v>
      </c>
      <c r="D1810" s="260" t="s">
        <v>56</v>
      </c>
      <c r="E1810" s="263">
        <v>3</v>
      </c>
      <c r="F1810" s="254" t="s">
        <v>10</v>
      </c>
      <c r="G1810" s="255"/>
    </row>
    <row r="1811" s="246" customFormat="1" customHeight="1" spans="1:7">
      <c r="A1811" s="260">
        <v>1809</v>
      </c>
      <c r="B1811" s="261">
        <v>9787531087182</v>
      </c>
      <c r="C1811" s="262" t="s">
        <v>1838</v>
      </c>
      <c r="D1811" s="260" t="s">
        <v>56</v>
      </c>
      <c r="E1811" s="263">
        <v>3</v>
      </c>
      <c r="F1811" s="254" t="s">
        <v>10</v>
      </c>
      <c r="G1811" s="255"/>
    </row>
    <row r="1812" s="246" customFormat="1" customHeight="1" spans="1:7">
      <c r="A1812" s="260">
        <v>1810</v>
      </c>
      <c r="B1812" s="261">
        <v>9787531085638</v>
      </c>
      <c r="C1812" s="262" t="s">
        <v>1839</v>
      </c>
      <c r="D1812" s="260" t="s">
        <v>56</v>
      </c>
      <c r="E1812" s="263">
        <v>3</v>
      </c>
      <c r="F1812" s="254" t="s">
        <v>10</v>
      </c>
      <c r="G1812" s="255"/>
    </row>
    <row r="1813" s="246" customFormat="1" customHeight="1" spans="1:7">
      <c r="A1813" s="260">
        <v>1811</v>
      </c>
      <c r="B1813" s="261">
        <v>9787531085690</v>
      </c>
      <c r="C1813" s="262" t="s">
        <v>1840</v>
      </c>
      <c r="D1813" s="260" t="s">
        <v>56</v>
      </c>
      <c r="E1813" s="263">
        <v>3</v>
      </c>
      <c r="F1813" s="254" t="s">
        <v>10</v>
      </c>
      <c r="G1813" s="255"/>
    </row>
    <row r="1814" s="246" customFormat="1" customHeight="1" spans="1:7">
      <c r="A1814" s="260">
        <v>1812</v>
      </c>
      <c r="B1814" s="261">
        <v>9787531082972</v>
      </c>
      <c r="C1814" s="262" t="s">
        <v>1841</v>
      </c>
      <c r="D1814" s="260" t="s">
        <v>56</v>
      </c>
      <c r="E1814" s="263">
        <v>3</v>
      </c>
      <c r="F1814" s="254" t="s">
        <v>10</v>
      </c>
      <c r="G1814" s="255"/>
    </row>
    <row r="1815" s="246" customFormat="1" customHeight="1" spans="1:7">
      <c r="A1815" s="260">
        <v>1813</v>
      </c>
      <c r="B1815" s="261">
        <v>9787531083115</v>
      </c>
      <c r="C1815" s="262" t="s">
        <v>1842</v>
      </c>
      <c r="D1815" s="260" t="s">
        <v>56</v>
      </c>
      <c r="E1815" s="263">
        <v>3</v>
      </c>
      <c r="F1815" s="254" t="s">
        <v>10</v>
      </c>
      <c r="G1815" s="255"/>
    </row>
    <row r="1816" s="246" customFormat="1" customHeight="1" spans="1:7">
      <c r="A1816" s="260">
        <v>1814</v>
      </c>
      <c r="B1816" s="261">
        <v>9787531085898</v>
      </c>
      <c r="C1816" s="262" t="s">
        <v>1843</v>
      </c>
      <c r="D1816" s="260" t="s">
        <v>56</v>
      </c>
      <c r="E1816" s="263">
        <v>3</v>
      </c>
      <c r="F1816" s="254" t="s">
        <v>10</v>
      </c>
      <c r="G1816" s="255"/>
    </row>
    <row r="1817" s="246" customFormat="1" customHeight="1" spans="1:7">
      <c r="A1817" s="260">
        <v>1815</v>
      </c>
      <c r="B1817" s="261">
        <v>9787531086246</v>
      </c>
      <c r="C1817" s="262" t="s">
        <v>1844</v>
      </c>
      <c r="D1817" s="260" t="s">
        <v>56</v>
      </c>
      <c r="E1817" s="263">
        <v>3</v>
      </c>
      <c r="F1817" s="254" t="s">
        <v>10</v>
      </c>
      <c r="G1817" s="255"/>
    </row>
    <row r="1818" s="246" customFormat="1" customHeight="1" spans="1:7">
      <c r="A1818" s="260">
        <v>1816</v>
      </c>
      <c r="B1818" s="261">
        <v>9787531085553</v>
      </c>
      <c r="C1818" s="262" t="s">
        <v>1845</v>
      </c>
      <c r="D1818" s="260" t="s">
        <v>56</v>
      </c>
      <c r="E1818" s="263">
        <v>3</v>
      </c>
      <c r="F1818" s="254" t="s">
        <v>10</v>
      </c>
      <c r="G1818" s="255"/>
    </row>
    <row r="1819" s="246" customFormat="1" customHeight="1" spans="1:7">
      <c r="A1819" s="260">
        <v>1817</v>
      </c>
      <c r="B1819" s="261">
        <v>9787531085645</v>
      </c>
      <c r="C1819" s="262" t="s">
        <v>1846</v>
      </c>
      <c r="D1819" s="260" t="s">
        <v>56</v>
      </c>
      <c r="E1819" s="263">
        <v>3</v>
      </c>
      <c r="F1819" s="254" t="s">
        <v>10</v>
      </c>
      <c r="G1819" s="255"/>
    </row>
    <row r="1820" s="246" customFormat="1" customHeight="1" spans="1:7">
      <c r="A1820" s="260">
        <v>1818</v>
      </c>
      <c r="B1820" s="261">
        <v>9787531085621</v>
      </c>
      <c r="C1820" s="262" t="s">
        <v>1847</v>
      </c>
      <c r="D1820" s="260" t="s">
        <v>56</v>
      </c>
      <c r="E1820" s="263">
        <v>3</v>
      </c>
      <c r="F1820" s="254" t="s">
        <v>10</v>
      </c>
      <c r="G1820" s="255"/>
    </row>
    <row r="1821" s="246" customFormat="1" customHeight="1" spans="1:7">
      <c r="A1821" s="260">
        <v>1819</v>
      </c>
      <c r="B1821" s="261">
        <v>9787531085355</v>
      </c>
      <c r="C1821" s="262" t="s">
        <v>1848</v>
      </c>
      <c r="D1821" s="260" t="s">
        <v>56</v>
      </c>
      <c r="E1821" s="263">
        <v>3</v>
      </c>
      <c r="F1821" s="254" t="s">
        <v>10</v>
      </c>
      <c r="G1821" s="255"/>
    </row>
    <row r="1822" s="246" customFormat="1" customHeight="1" spans="1:7">
      <c r="A1822" s="260">
        <v>1820</v>
      </c>
      <c r="B1822" s="261">
        <v>9787531082989</v>
      </c>
      <c r="C1822" s="262" t="s">
        <v>1849</v>
      </c>
      <c r="D1822" s="260" t="s">
        <v>56</v>
      </c>
      <c r="E1822" s="263">
        <v>3</v>
      </c>
      <c r="F1822" s="254" t="s">
        <v>10</v>
      </c>
      <c r="G1822" s="255"/>
    </row>
    <row r="1823" s="246" customFormat="1" customHeight="1" spans="1:7">
      <c r="A1823" s="260">
        <v>1821</v>
      </c>
      <c r="B1823" s="261">
        <v>9787531086826</v>
      </c>
      <c r="C1823" s="262" t="s">
        <v>1850</v>
      </c>
      <c r="D1823" s="260" t="s">
        <v>56</v>
      </c>
      <c r="E1823" s="263">
        <v>3</v>
      </c>
      <c r="F1823" s="254" t="s">
        <v>10</v>
      </c>
      <c r="G1823" s="255"/>
    </row>
    <row r="1824" s="246" customFormat="1" customHeight="1" spans="1:7">
      <c r="A1824" s="260">
        <v>1822</v>
      </c>
      <c r="B1824" s="261">
        <v>9787531086109</v>
      </c>
      <c r="C1824" s="262" t="s">
        <v>1851</v>
      </c>
      <c r="D1824" s="260" t="s">
        <v>56</v>
      </c>
      <c r="E1824" s="263">
        <v>3</v>
      </c>
      <c r="F1824" s="254" t="s">
        <v>10</v>
      </c>
      <c r="G1824" s="255"/>
    </row>
    <row r="1825" s="246" customFormat="1" customHeight="1" spans="1:7">
      <c r="A1825" s="260">
        <v>1823</v>
      </c>
      <c r="B1825" s="261">
        <v>9787531085515</v>
      </c>
      <c r="C1825" s="262" t="s">
        <v>1852</v>
      </c>
      <c r="D1825" s="260" t="s">
        <v>56</v>
      </c>
      <c r="E1825" s="263">
        <v>3</v>
      </c>
      <c r="F1825" s="254" t="s">
        <v>10</v>
      </c>
      <c r="G1825" s="255"/>
    </row>
    <row r="1826" s="246" customFormat="1" customHeight="1" spans="1:7">
      <c r="A1826" s="260">
        <v>1824</v>
      </c>
      <c r="B1826" s="261">
        <v>9787531073338</v>
      </c>
      <c r="C1826" s="262" t="s">
        <v>1853</v>
      </c>
      <c r="D1826" s="260" t="s">
        <v>56</v>
      </c>
      <c r="E1826" s="263">
        <v>3</v>
      </c>
      <c r="F1826" s="254" t="s">
        <v>10</v>
      </c>
      <c r="G1826" s="255"/>
    </row>
    <row r="1827" s="246" customFormat="1" customHeight="1" spans="1:7">
      <c r="A1827" s="260">
        <v>1825</v>
      </c>
      <c r="B1827" s="261">
        <v>9787531073277</v>
      </c>
      <c r="C1827" s="262" t="s">
        <v>1854</v>
      </c>
      <c r="D1827" s="260" t="s">
        <v>56</v>
      </c>
      <c r="E1827" s="263">
        <v>3</v>
      </c>
      <c r="F1827" s="254" t="s">
        <v>10</v>
      </c>
      <c r="G1827" s="255"/>
    </row>
    <row r="1828" s="246" customFormat="1" customHeight="1" spans="1:7">
      <c r="A1828" s="260">
        <v>1826</v>
      </c>
      <c r="B1828" s="261">
        <v>9787531086123</v>
      </c>
      <c r="C1828" s="262" t="s">
        <v>1855</v>
      </c>
      <c r="D1828" s="260" t="s">
        <v>56</v>
      </c>
      <c r="E1828" s="263">
        <v>3</v>
      </c>
      <c r="F1828" s="254" t="s">
        <v>10</v>
      </c>
      <c r="G1828" s="255"/>
    </row>
    <row r="1829" s="246" customFormat="1" customHeight="1" spans="1:7">
      <c r="A1829" s="260">
        <v>1827</v>
      </c>
      <c r="B1829" s="261">
        <v>9787531085966</v>
      </c>
      <c r="C1829" s="262" t="s">
        <v>1856</v>
      </c>
      <c r="D1829" s="260" t="s">
        <v>56</v>
      </c>
      <c r="E1829" s="263">
        <v>3</v>
      </c>
      <c r="F1829" s="254" t="s">
        <v>10</v>
      </c>
      <c r="G1829" s="255"/>
    </row>
    <row r="1830" s="246" customFormat="1" customHeight="1" spans="1:7">
      <c r="A1830" s="260">
        <v>1828</v>
      </c>
      <c r="B1830" s="261">
        <v>9787531073253</v>
      </c>
      <c r="C1830" s="262" t="s">
        <v>1857</v>
      </c>
      <c r="D1830" s="260" t="s">
        <v>56</v>
      </c>
      <c r="E1830" s="263">
        <v>3</v>
      </c>
      <c r="F1830" s="254" t="s">
        <v>10</v>
      </c>
      <c r="G1830" s="255"/>
    </row>
    <row r="1831" s="246" customFormat="1" customHeight="1" spans="1:7">
      <c r="A1831" s="260">
        <v>1829</v>
      </c>
      <c r="B1831" s="261">
        <v>9787531086499</v>
      </c>
      <c r="C1831" s="262" t="s">
        <v>1858</v>
      </c>
      <c r="D1831" s="260" t="s">
        <v>56</v>
      </c>
      <c r="E1831" s="263">
        <v>3</v>
      </c>
      <c r="F1831" s="254" t="s">
        <v>10</v>
      </c>
      <c r="G1831" s="255"/>
    </row>
    <row r="1832" s="246" customFormat="1" customHeight="1" spans="1:7">
      <c r="A1832" s="260">
        <v>1830</v>
      </c>
      <c r="B1832" s="261">
        <v>9787531073154</v>
      </c>
      <c r="C1832" s="262" t="s">
        <v>1859</v>
      </c>
      <c r="D1832" s="260" t="s">
        <v>56</v>
      </c>
      <c r="E1832" s="263">
        <v>3</v>
      </c>
      <c r="F1832" s="254" t="s">
        <v>10</v>
      </c>
      <c r="G1832" s="255"/>
    </row>
    <row r="1833" s="246" customFormat="1" customHeight="1" spans="1:7">
      <c r="A1833" s="260">
        <v>1831</v>
      </c>
      <c r="B1833" s="261">
        <v>9787531086055</v>
      </c>
      <c r="C1833" s="262" t="s">
        <v>1860</v>
      </c>
      <c r="D1833" s="260" t="s">
        <v>56</v>
      </c>
      <c r="E1833" s="263">
        <v>3</v>
      </c>
      <c r="F1833" s="254" t="s">
        <v>10</v>
      </c>
      <c r="G1833" s="255"/>
    </row>
    <row r="1834" s="246" customFormat="1" customHeight="1" spans="1:7">
      <c r="A1834" s="260">
        <v>1832</v>
      </c>
      <c r="B1834" s="261">
        <v>9787531073260</v>
      </c>
      <c r="C1834" s="262" t="s">
        <v>1861</v>
      </c>
      <c r="D1834" s="260" t="s">
        <v>56</v>
      </c>
      <c r="E1834" s="263">
        <v>3</v>
      </c>
      <c r="F1834" s="254" t="s">
        <v>10</v>
      </c>
      <c r="G1834" s="255"/>
    </row>
    <row r="1835" s="246" customFormat="1" customHeight="1" spans="1:7">
      <c r="A1835" s="260">
        <v>1833</v>
      </c>
      <c r="B1835" s="261">
        <v>9787531083122</v>
      </c>
      <c r="C1835" s="262" t="s">
        <v>1862</v>
      </c>
      <c r="D1835" s="260" t="s">
        <v>56</v>
      </c>
      <c r="E1835" s="263">
        <v>3</v>
      </c>
      <c r="F1835" s="254" t="s">
        <v>10</v>
      </c>
      <c r="G1835" s="255"/>
    </row>
    <row r="1836" s="246" customFormat="1" customHeight="1" spans="1:7">
      <c r="A1836" s="260">
        <v>1834</v>
      </c>
      <c r="B1836" s="261">
        <v>9787531091912</v>
      </c>
      <c r="C1836" s="262" t="s">
        <v>1863</v>
      </c>
      <c r="D1836" s="260" t="s">
        <v>56</v>
      </c>
      <c r="E1836" s="263">
        <v>3</v>
      </c>
      <c r="F1836" s="254" t="s">
        <v>10</v>
      </c>
      <c r="G1836" s="255"/>
    </row>
    <row r="1837" s="246" customFormat="1" customHeight="1" spans="1:7">
      <c r="A1837" s="260">
        <v>1835</v>
      </c>
      <c r="B1837" s="261">
        <v>9787531087274</v>
      </c>
      <c r="C1837" s="262" t="s">
        <v>1864</v>
      </c>
      <c r="D1837" s="260" t="s">
        <v>56</v>
      </c>
      <c r="E1837" s="263">
        <v>3</v>
      </c>
      <c r="F1837" s="254" t="s">
        <v>10</v>
      </c>
      <c r="G1837" s="255"/>
    </row>
    <row r="1838" s="246" customFormat="1" customHeight="1" spans="1:7">
      <c r="A1838" s="260">
        <v>1836</v>
      </c>
      <c r="B1838" s="261">
        <v>9787531073192</v>
      </c>
      <c r="C1838" s="262" t="s">
        <v>1865</v>
      </c>
      <c r="D1838" s="260" t="s">
        <v>56</v>
      </c>
      <c r="E1838" s="263">
        <v>3</v>
      </c>
      <c r="F1838" s="254" t="s">
        <v>10</v>
      </c>
      <c r="G1838" s="255"/>
    </row>
    <row r="1839" s="246" customFormat="1" customHeight="1" spans="1:7">
      <c r="A1839" s="260">
        <v>1837</v>
      </c>
      <c r="B1839" s="261">
        <v>9787531086130</v>
      </c>
      <c r="C1839" s="262" t="s">
        <v>1866</v>
      </c>
      <c r="D1839" s="260" t="s">
        <v>56</v>
      </c>
      <c r="E1839" s="263">
        <v>3</v>
      </c>
      <c r="F1839" s="254" t="s">
        <v>10</v>
      </c>
      <c r="G1839" s="255"/>
    </row>
    <row r="1840" s="246" customFormat="1" customHeight="1" spans="1:7">
      <c r="A1840" s="260">
        <v>1838</v>
      </c>
      <c r="B1840" s="261">
        <v>9787531073314</v>
      </c>
      <c r="C1840" s="262" t="s">
        <v>1867</v>
      </c>
      <c r="D1840" s="260" t="s">
        <v>56</v>
      </c>
      <c r="E1840" s="263">
        <v>3</v>
      </c>
      <c r="F1840" s="254" t="s">
        <v>10</v>
      </c>
      <c r="G1840" s="255"/>
    </row>
    <row r="1841" s="246" customFormat="1" customHeight="1" spans="1:7">
      <c r="A1841" s="260">
        <v>1839</v>
      </c>
      <c r="B1841" s="261">
        <v>9787531082934</v>
      </c>
      <c r="C1841" s="262" t="s">
        <v>1868</v>
      </c>
      <c r="D1841" s="260" t="s">
        <v>56</v>
      </c>
      <c r="E1841" s="263">
        <v>3</v>
      </c>
      <c r="F1841" s="254" t="s">
        <v>10</v>
      </c>
      <c r="G1841" s="255"/>
    </row>
    <row r="1842" s="246" customFormat="1" customHeight="1" spans="1:7">
      <c r="A1842" s="260">
        <v>1840</v>
      </c>
      <c r="B1842" s="261">
        <v>9787531085751</v>
      </c>
      <c r="C1842" s="262" t="s">
        <v>1869</v>
      </c>
      <c r="D1842" s="260" t="s">
        <v>56</v>
      </c>
      <c r="E1842" s="263">
        <v>3</v>
      </c>
      <c r="F1842" s="254" t="s">
        <v>10</v>
      </c>
      <c r="G1842" s="255"/>
    </row>
    <row r="1843" s="246" customFormat="1" customHeight="1" spans="1:7">
      <c r="A1843" s="260">
        <v>1841</v>
      </c>
      <c r="B1843" s="261">
        <v>9787531086659</v>
      </c>
      <c r="C1843" s="262" t="s">
        <v>1870</v>
      </c>
      <c r="D1843" s="260" t="s">
        <v>56</v>
      </c>
      <c r="E1843" s="263">
        <v>3</v>
      </c>
      <c r="F1843" s="254" t="s">
        <v>10</v>
      </c>
      <c r="G1843" s="255"/>
    </row>
    <row r="1844" s="246" customFormat="1" customHeight="1" spans="1:7">
      <c r="A1844" s="260">
        <v>1842</v>
      </c>
      <c r="B1844" s="261">
        <v>9787531073147</v>
      </c>
      <c r="C1844" s="262" t="s">
        <v>1871</v>
      </c>
      <c r="D1844" s="260" t="s">
        <v>56</v>
      </c>
      <c r="E1844" s="263">
        <v>3</v>
      </c>
      <c r="F1844" s="254" t="s">
        <v>10</v>
      </c>
      <c r="G1844" s="255"/>
    </row>
    <row r="1845" s="246" customFormat="1" customHeight="1" spans="1:7">
      <c r="A1845" s="260">
        <v>1843</v>
      </c>
      <c r="B1845" s="261">
        <v>9787510012501</v>
      </c>
      <c r="C1845" s="262" t="s">
        <v>1872</v>
      </c>
      <c r="D1845" s="260" t="s">
        <v>56</v>
      </c>
      <c r="E1845" s="263">
        <v>3</v>
      </c>
      <c r="F1845" s="254" t="s">
        <v>10</v>
      </c>
      <c r="G1845" s="255"/>
    </row>
    <row r="1846" s="246" customFormat="1" customHeight="1" spans="1:7">
      <c r="A1846" s="260">
        <v>1844</v>
      </c>
      <c r="B1846" s="261">
        <v>9787510011689</v>
      </c>
      <c r="C1846" s="262" t="s">
        <v>1873</v>
      </c>
      <c r="D1846" s="260" t="s">
        <v>56</v>
      </c>
      <c r="E1846" s="263">
        <v>3</v>
      </c>
      <c r="F1846" s="254" t="s">
        <v>10</v>
      </c>
      <c r="G1846" s="255"/>
    </row>
    <row r="1847" s="246" customFormat="1" customHeight="1" spans="1:7">
      <c r="A1847" s="260">
        <v>1845</v>
      </c>
      <c r="B1847" s="261">
        <v>9787510007101</v>
      </c>
      <c r="C1847" s="262" t="s">
        <v>1874</v>
      </c>
      <c r="D1847" s="260" t="s">
        <v>56</v>
      </c>
      <c r="E1847" s="263">
        <v>3</v>
      </c>
      <c r="F1847" s="254" t="s">
        <v>10</v>
      </c>
      <c r="G1847" s="255"/>
    </row>
    <row r="1848" s="246" customFormat="1" customHeight="1" spans="1:7">
      <c r="A1848" s="260">
        <v>1846</v>
      </c>
      <c r="B1848" s="261">
        <v>9787567591967</v>
      </c>
      <c r="C1848" s="262" t="s">
        <v>1875</v>
      </c>
      <c r="D1848" s="260" t="s">
        <v>9</v>
      </c>
      <c r="E1848" s="263">
        <v>3</v>
      </c>
      <c r="F1848" s="254" t="s">
        <v>10</v>
      </c>
      <c r="G1848" s="255"/>
    </row>
    <row r="1849" s="246" customFormat="1" customHeight="1" spans="1:7">
      <c r="A1849" s="260">
        <v>1847</v>
      </c>
      <c r="B1849" s="261">
        <v>9787516804926</v>
      </c>
      <c r="C1849" s="262" t="s">
        <v>1876</v>
      </c>
      <c r="D1849" s="260" t="s">
        <v>9</v>
      </c>
      <c r="E1849" s="263">
        <v>3</v>
      </c>
      <c r="F1849" s="254" t="s">
        <v>10</v>
      </c>
      <c r="G1849" s="255"/>
    </row>
    <row r="1850" s="246" customFormat="1" customHeight="1" spans="1:7">
      <c r="A1850" s="260">
        <v>1848</v>
      </c>
      <c r="B1850" s="261">
        <v>9787516804858</v>
      </c>
      <c r="C1850" s="262" t="s">
        <v>1877</v>
      </c>
      <c r="D1850" s="260" t="s">
        <v>9</v>
      </c>
      <c r="E1850" s="263">
        <v>3</v>
      </c>
      <c r="F1850" s="254" t="s">
        <v>10</v>
      </c>
      <c r="G1850" s="255"/>
    </row>
    <row r="1851" s="246" customFormat="1" customHeight="1" spans="1:7">
      <c r="A1851" s="260">
        <v>1849</v>
      </c>
      <c r="B1851" s="261">
        <v>9787516804902</v>
      </c>
      <c r="C1851" s="262" t="s">
        <v>1878</v>
      </c>
      <c r="D1851" s="260" t="s">
        <v>9</v>
      </c>
      <c r="E1851" s="263">
        <v>3</v>
      </c>
      <c r="F1851" s="254" t="s">
        <v>10</v>
      </c>
      <c r="G1851" s="255"/>
    </row>
    <row r="1852" s="246" customFormat="1" customHeight="1" spans="1:7">
      <c r="A1852" s="260">
        <v>1850</v>
      </c>
      <c r="B1852" s="261">
        <v>9787516804889</v>
      </c>
      <c r="C1852" s="262" t="s">
        <v>1879</v>
      </c>
      <c r="D1852" s="260" t="s">
        <v>9</v>
      </c>
      <c r="E1852" s="263">
        <v>3</v>
      </c>
      <c r="F1852" s="254" t="s">
        <v>10</v>
      </c>
      <c r="G1852" s="255"/>
    </row>
    <row r="1853" s="246" customFormat="1" customHeight="1" spans="1:7">
      <c r="A1853" s="260">
        <v>1851</v>
      </c>
      <c r="B1853" s="261">
        <v>9787516804841</v>
      </c>
      <c r="C1853" s="262" t="s">
        <v>1880</v>
      </c>
      <c r="D1853" s="260" t="s">
        <v>9</v>
      </c>
      <c r="E1853" s="263">
        <v>3</v>
      </c>
      <c r="F1853" s="254" t="s">
        <v>10</v>
      </c>
      <c r="G1853" s="255"/>
    </row>
    <row r="1854" s="246" customFormat="1" customHeight="1" spans="1:7">
      <c r="A1854" s="260">
        <v>1852</v>
      </c>
      <c r="B1854" s="261">
        <v>9787516804933</v>
      </c>
      <c r="C1854" s="262" t="s">
        <v>1881</v>
      </c>
      <c r="D1854" s="260" t="s">
        <v>9</v>
      </c>
      <c r="E1854" s="263">
        <v>3</v>
      </c>
      <c r="F1854" s="254" t="s">
        <v>10</v>
      </c>
      <c r="G1854" s="255"/>
    </row>
    <row r="1855" s="246" customFormat="1" customHeight="1" spans="1:7">
      <c r="A1855" s="260">
        <v>1853</v>
      </c>
      <c r="B1855" s="261">
        <v>9787516804872</v>
      </c>
      <c r="C1855" s="262" t="s">
        <v>1882</v>
      </c>
      <c r="D1855" s="260" t="s">
        <v>9</v>
      </c>
      <c r="E1855" s="263">
        <v>3</v>
      </c>
      <c r="F1855" s="254" t="s">
        <v>10</v>
      </c>
      <c r="G1855" s="255"/>
    </row>
    <row r="1856" s="246" customFormat="1" customHeight="1" spans="1:7">
      <c r="A1856" s="260">
        <v>1854</v>
      </c>
      <c r="B1856" s="261">
        <v>9787516804896</v>
      </c>
      <c r="C1856" s="262" t="s">
        <v>1883</v>
      </c>
      <c r="D1856" s="260" t="s">
        <v>9</v>
      </c>
      <c r="E1856" s="263">
        <v>3</v>
      </c>
      <c r="F1856" s="254" t="s">
        <v>10</v>
      </c>
      <c r="G1856" s="255"/>
    </row>
    <row r="1857" s="246" customFormat="1" customHeight="1" spans="1:7">
      <c r="A1857" s="260">
        <v>1855</v>
      </c>
      <c r="B1857" s="261">
        <v>9787516804865</v>
      </c>
      <c r="C1857" s="262" t="s">
        <v>1884</v>
      </c>
      <c r="D1857" s="260" t="s">
        <v>9</v>
      </c>
      <c r="E1857" s="263">
        <v>3</v>
      </c>
      <c r="F1857" s="254" t="s">
        <v>10</v>
      </c>
      <c r="G1857" s="255"/>
    </row>
    <row r="1858" s="246" customFormat="1" customHeight="1" spans="1:7">
      <c r="A1858" s="260">
        <v>1856</v>
      </c>
      <c r="B1858" s="261">
        <v>9787516804919</v>
      </c>
      <c r="C1858" s="262" t="s">
        <v>1885</v>
      </c>
      <c r="D1858" s="260" t="s">
        <v>9</v>
      </c>
      <c r="E1858" s="263">
        <v>3</v>
      </c>
      <c r="F1858" s="254" t="s">
        <v>10</v>
      </c>
      <c r="G1858" s="255"/>
    </row>
    <row r="1859" s="246" customFormat="1" customHeight="1" spans="1:7">
      <c r="A1859" s="260">
        <v>1857</v>
      </c>
      <c r="B1859" s="261">
        <v>9787565817274</v>
      </c>
      <c r="C1859" s="262" t="s">
        <v>1886</v>
      </c>
      <c r="D1859" s="260" t="s">
        <v>12</v>
      </c>
      <c r="E1859" s="263">
        <v>3</v>
      </c>
      <c r="F1859" s="254" t="s">
        <v>10</v>
      </c>
      <c r="G1859" s="255"/>
    </row>
    <row r="1860" s="246" customFormat="1" customHeight="1" spans="1:7">
      <c r="A1860" s="260">
        <v>1858</v>
      </c>
      <c r="B1860" s="261">
        <v>9787565817267</v>
      </c>
      <c r="C1860" s="262" t="s">
        <v>1887</v>
      </c>
      <c r="D1860" s="260" t="s">
        <v>48</v>
      </c>
      <c r="E1860" s="263">
        <v>3</v>
      </c>
      <c r="F1860" s="254" t="s">
        <v>10</v>
      </c>
      <c r="G1860" s="255"/>
    </row>
    <row r="1861" s="246" customFormat="1" customHeight="1" spans="1:7">
      <c r="A1861" s="260">
        <v>1859</v>
      </c>
      <c r="B1861" s="261">
        <v>9787565816956</v>
      </c>
      <c r="C1861" s="262" t="s">
        <v>1888</v>
      </c>
      <c r="D1861" s="260" t="s">
        <v>48</v>
      </c>
      <c r="E1861" s="263">
        <v>3</v>
      </c>
      <c r="F1861" s="254" t="s">
        <v>10</v>
      </c>
      <c r="G1861" s="255"/>
    </row>
    <row r="1862" s="246" customFormat="1" customHeight="1" spans="1:7">
      <c r="A1862" s="260">
        <v>1860</v>
      </c>
      <c r="B1862" s="261">
        <v>9787565817144</v>
      </c>
      <c r="C1862" s="262" t="s">
        <v>1889</v>
      </c>
      <c r="D1862" s="260" t="s">
        <v>56</v>
      </c>
      <c r="E1862" s="263">
        <v>3</v>
      </c>
      <c r="F1862" s="254" t="s">
        <v>10</v>
      </c>
      <c r="G1862" s="255"/>
    </row>
    <row r="1863" s="246" customFormat="1" customHeight="1" spans="1:7">
      <c r="A1863" s="260">
        <v>1861</v>
      </c>
      <c r="B1863" s="261">
        <v>9787565817298</v>
      </c>
      <c r="C1863" s="262" t="s">
        <v>1890</v>
      </c>
      <c r="D1863" s="260" t="s">
        <v>12</v>
      </c>
      <c r="E1863" s="263">
        <v>3</v>
      </c>
      <c r="F1863" s="254" t="s">
        <v>10</v>
      </c>
      <c r="G1863" s="255"/>
    </row>
    <row r="1864" s="246" customFormat="1" customHeight="1" spans="1:7">
      <c r="A1864" s="260">
        <v>1862</v>
      </c>
      <c r="B1864" s="261">
        <v>9787565817205</v>
      </c>
      <c r="C1864" s="262" t="s">
        <v>1891</v>
      </c>
      <c r="D1864" s="260" t="s">
        <v>855</v>
      </c>
      <c r="E1864" s="263">
        <v>3</v>
      </c>
      <c r="F1864" s="254" t="s">
        <v>10</v>
      </c>
      <c r="G1864" s="255"/>
    </row>
    <row r="1865" s="246" customFormat="1" customHeight="1" spans="1:7">
      <c r="A1865" s="260">
        <v>1863</v>
      </c>
      <c r="B1865" s="261">
        <v>9787565817090</v>
      </c>
      <c r="C1865" s="262" t="s">
        <v>1892</v>
      </c>
      <c r="D1865" s="260" t="s">
        <v>56</v>
      </c>
      <c r="E1865" s="263">
        <v>3</v>
      </c>
      <c r="F1865" s="254" t="s">
        <v>10</v>
      </c>
      <c r="G1865" s="255"/>
    </row>
    <row r="1866" s="246" customFormat="1" customHeight="1" spans="1:7">
      <c r="A1866" s="260">
        <v>1864</v>
      </c>
      <c r="B1866" s="261">
        <v>9787565817120</v>
      </c>
      <c r="C1866" s="262" t="s">
        <v>1893</v>
      </c>
      <c r="D1866" s="260" t="s">
        <v>48</v>
      </c>
      <c r="E1866" s="263">
        <v>3</v>
      </c>
      <c r="F1866" s="254" t="s">
        <v>10</v>
      </c>
      <c r="G1866" s="255"/>
    </row>
    <row r="1867" s="246" customFormat="1" customHeight="1" spans="1:7">
      <c r="A1867" s="260">
        <v>1865</v>
      </c>
      <c r="B1867" s="261">
        <v>9787565817236</v>
      </c>
      <c r="C1867" s="262" t="s">
        <v>1894</v>
      </c>
      <c r="D1867" s="260" t="s">
        <v>12</v>
      </c>
      <c r="E1867" s="263">
        <v>3</v>
      </c>
      <c r="F1867" s="254" t="s">
        <v>10</v>
      </c>
      <c r="G1867" s="255"/>
    </row>
    <row r="1868" s="246" customFormat="1" customHeight="1" spans="1:7">
      <c r="A1868" s="260">
        <v>1866</v>
      </c>
      <c r="B1868" s="261">
        <v>9787565817243</v>
      </c>
      <c r="C1868" s="262" t="s">
        <v>1895</v>
      </c>
      <c r="D1868" s="260" t="s">
        <v>12</v>
      </c>
      <c r="E1868" s="263">
        <v>3</v>
      </c>
      <c r="F1868" s="254" t="s">
        <v>10</v>
      </c>
      <c r="G1868" s="255"/>
    </row>
    <row r="1869" s="246" customFormat="1" customHeight="1" spans="1:7">
      <c r="A1869" s="260">
        <v>1867</v>
      </c>
      <c r="B1869" s="261">
        <v>9787565816918</v>
      </c>
      <c r="C1869" s="262" t="s">
        <v>1896</v>
      </c>
      <c r="D1869" s="260" t="s">
        <v>855</v>
      </c>
      <c r="E1869" s="263">
        <v>3</v>
      </c>
      <c r="F1869" s="254" t="s">
        <v>10</v>
      </c>
      <c r="G1869" s="255"/>
    </row>
    <row r="1870" s="246" customFormat="1" customHeight="1" spans="1:7">
      <c r="A1870" s="260">
        <v>1868</v>
      </c>
      <c r="B1870" s="261">
        <v>9787565816901</v>
      </c>
      <c r="C1870" s="262" t="s">
        <v>1897</v>
      </c>
      <c r="D1870" s="260" t="s">
        <v>374</v>
      </c>
      <c r="E1870" s="263">
        <v>3</v>
      </c>
      <c r="F1870" s="254" t="s">
        <v>10</v>
      </c>
      <c r="G1870" s="255"/>
    </row>
    <row r="1871" s="246" customFormat="1" customHeight="1" spans="1:7">
      <c r="A1871" s="260">
        <v>1869</v>
      </c>
      <c r="B1871" s="261">
        <v>9787565817083</v>
      </c>
      <c r="C1871" s="262" t="s">
        <v>1898</v>
      </c>
      <c r="D1871" s="260" t="s">
        <v>48</v>
      </c>
      <c r="E1871" s="263">
        <v>3</v>
      </c>
      <c r="F1871" s="254" t="s">
        <v>10</v>
      </c>
      <c r="G1871" s="255"/>
    </row>
    <row r="1872" s="246" customFormat="1" customHeight="1" spans="1:7">
      <c r="A1872" s="260">
        <v>1870</v>
      </c>
      <c r="B1872" s="261">
        <v>9787565816925</v>
      </c>
      <c r="C1872" s="262" t="s">
        <v>1899</v>
      </c>
      <c r="D1872" s="260" t="s">
        <v>21</v>
      </c>
      <c r="E1872" s="263">
        <v>3</v>
      </c>
      <c r="F1872" s="254" t="s">
        <v>10</v>
      </c>
      <c r="G1872" s="255"/>
    </row>
    <row r="1873" s="246" customFormat="1" customHeight="1" spans="1:7">
      <c r="A1873" s="260">
        <v>1871</v>
      </c>
      <c r="B1873" s="261">
        <v>9787565817328</v>
      </c>
      <c r="C1873" s="262" t="s">
        <v>1900</v>
      </c>
      <c r="D1873" s="260" t="s">
        <v>910</v>
      </c>
      <c r="E1873" s="263">
        <v>3</v>
      </c>
      <c r="F1873" s="254" t="s">
        <v>10</v>
      </c>
      <c r="G1873" s="255"/>
    </row>
    <row r="1874" s="246" customFormat="1" customHeight="1" spans="1:7">
      <c r="A1874" s="260">
        <v>1872</v>
      </c>
      <c r="B1874" s="261">
        <v>9787565817182</v>
      </c>
      <c r="C1874" s="262" t="s">
        <v>1901</v>
      </c>
      <c r="D1874" s="260" t="s">
        <v>14</v>
      </c>
      <c r="E1874" s="263">
        <v>3</v>
      </c>
      <c r="F1874" s="254" t="s">
        <v>10</v>
      </c>
      <c r="G1874" s="255"/>
    </row>
    <row r="1875" s="246" customFormat="1" customHeight="1" spans="1:7">
      <c r="A1875" s="260">
        <v>1873</v>
      </c>
      <c r="B1875" s="261">
        <v>9787565817151</v>
      </c>
      <c r="C1875" s="262" t="s">
        <v>1902</v>
      </c>
      <c r="D1875" s="260" t="s">
        <v>765</v>
      </c>
      <c r="E1875" s="263">
        <v>3</v>
      </c>
      <c r="F1875" s="254" t="s">
        <v>10</v>
      </c>
      <c r="G1875" s="255"/>
    </row>
    <row r="1876" s="246" customFormat="1" customHeight="1" spans="1:7">
      <c r="A1876" s="260">
        <v>1874</v>
      </c>
      <c r="B1876" s="261">
        <v>9787565817106</v>
      </c>
      <c r="C1876" s="262" t="s">
        <v>1903</v>
      </c>
      <c r="D1876" s="260" t="s">
        <v>855</v>
      </c>
      <c r="E1876" s="263">
        <v>3</v>
      </c>
      <c r="F1876" s="254" t="s">
        <v>10</v>
      </c>
      <c r="G1876" s="255"/>
    </row>
    <row r="1877" s="246" customFormat="1" customHeight="1" spans="1:7">
      <c r="A1877" s="260">
        <v>1875</v>
      </c>
      <c r="B1877" s="261">
        <v>9787565816857</v>
      </c>
      <c r="C1877" s="262" t="s">
        <v>1904</v>
      </c>
      <c r="D1877" s="260" t="s">
        <v>12</v>
      </c>
      <c r="E1877" s="263">
        <v>3</v>
      </c>
      <c r="F1877" s="254" t="s">
        <v>10</v>
      </c>
      <c r="G1877" s="255"/>
    </row>
    <row r="1878" s="246" customFormat="1" customHeight="1" spans="1:7">
      <c r="A1878" s="260">
        <v>1876</v>
      </c>
      <c r="B1878" s="261">
        <v>9787565817212</v>
      </c>
      <c r="C1878" s="262" t="s">
        <v>1905</v>
      </c>
      <c r="D1878" s="260" t="s">
        <v>14</v>
      </c>
      <c r="E1878" s="263">
        <v>3</v>
      </c>
      <c r="F1878" s="254" t="s">
        <v>10</v>
      </c>
      <c r="G1878" s="255"/>
    </row>
    <row r="1879" s="246" customFormat="1" customHeight="1" spans="1:7">
      <c r="A1879" s="260">
        <v>1877</v>
      </c>
      <c r="B1879" s="261">
        <v>9787565816970</v>
      </c>
      <c r="C1879" s="262" t="s">
        <v>1906</v>
      </c>
      <c r="D1879" s="260" t="s">
        <v>14</v>
      </c>
      <c r="E1879" s="263">
        <v>3</v>
      </c>
      <c r="F1879" s="254" t="s">
        <v>10</v>
      </c>
      <c r="G1879" s="255"/>
    </row>
    <row r="1880" s="246" customFormat="1" customHeight="1" spans="1:7">
      <c r="A1880" s="260">
        <v>1878</v>
      </c>
      <c r="B1880" s="261">
        <v>9787565816864</v>
      </c>
      <c r="C1880" s="262" t="s">
        <v>1907</v>
      </c>
      <c r="D1880" s="260" t="s">
        <v>768</v>
      </c>
      <c r="E1880" s="263">
        <v>3</v>
      </c>
      <c r="F1880" s="254" t="s">
        <v>10</v>
      </c>
      <c r="G1880" s="255"/>
    </row>
    <row r="1881" s="246" customFormat="1" customHeight="1" spans="1:7">
      <c r="A1881" s="260">
        <v>1879</v>
      </c>
      <c r="B1881" s="261">
        <v>9787565817069</v>
      </c>
      <c r="C1881" s="262" t="s">
        <v>1908</v>
      </c>
      <c r="D1881" s="260" t="s">
        <v>14</v>
      </c>
      <c r="E1881" s="263">
        <v>3</v>
      </c>
      <c r="F1881" s="254" t="s">
        <v>10</v>
      </c>
      <c r="G1881" s="255"/>
    </row>
    <row r="1882" s="246" customFormat="1" customHeight="1" spans="1:7">
      <c r="A1882" s="260">
        <v>1880</v>
      </c>
      <c r="B1882" s="261">
        <v>9787565817007</v>
      </c>
      <c r="C1882" s="262" t="s">
        <v>1909</v>
      </c>
      <c r="D1882" s="260" t="s">
        <v>14</v>
      </c>
      <c r="E1882" s="263">
        <v>3</v>
      </c>
      <c r="F1882" s="254" t="s">
        <v>10</v>
      </c>
      <c r="G1882" s="255"/>
    </row>
    <row r="1883" s="246" customFormat="1" customHeight="1" spans="1:7">
      <c r="A1883" s="260">
        <v>1881</v>
      </c>
      <c r="B1883" s="261">
        <v>9787516602072</v>
      </c>
      <c r="C1883" s="262" t="s">
        <v>1910</v>
      </c>
      <c r="D1883" s="260" t="s">
        <v>54</v>
      </c>
      <c r="E1883" s="263">
        <v>3</v>
      </c>
      <c r="F1883" s="254" t="s">
        <v>10</v>
      </c>
      <c r="G1883" s="255"/>
    </row>
    <row r="1884" s="246" customFormat="1" customHeight="1" spans="1:7">
      <c r="A1884" s="260">
        <v>1882</v>
      </c>
      <c r="B1884" s="261">
        <v>9787516603789</v>
      </c>
      <c r="C1884" s="262" t="s">
        <v>1911</v>
      </c>
      <c r="D1884" s="260" t="s">
        <v>765</v>
      </c>
      <c r="E1884" s="263">
        <v>3</v>
      </c>
      <c r="F1884" s="254" t="s">
        <v>10</v>
      </c>
      <c r="G1884" s="255"/>
    </row>
    <row r="1885" s="246" customFormat="1" customHeight="1" spans="1:7">
      <c r="A1885" s="260">
        <v>1883</v>
      </c>
      <c r="B1885" s="261">
        <v>9787516603499</v>
      </c>
      <c r="C1885" s="262" t="s">
        <v>1912</v>
      </c>
      <c r="D1885" s="260" t="s">
        <v>21</v>
      </c>
      <c r="E1885" s="263">
        <v>3</v>
      </c>
      <c r="F1885" s="254" t="s">
        <v>10</v>
      </c>
      <c r="G1885" s="255"/>
    </row>
    <row r="1886" s="246" customFormat="1" customHeight="1" spans="1:7">
      <c r="A1886" s="260">
        <v>1884</v>
      </c>
      <c r="B1886" s="261">
        <v>9787516603758</v>
      </c>
      <c r="C1886" s="262" t="s">
        <v>1913</v>
      </c>
      <c r="D1886" s="260" t="s">
        <v>54</v>
      </c>
      <c r="E1886" s="263">
        <v>3</v>
      </c>
      <c r="F1886" s="254" t="s">
        <v>10</v>
      </c>
      <c r="G1886" s="255"/>
    </row>
    <row r="1887" s="246" customFormat="1" customHeight="1" spans="1:7">
      <c r="A1887" s="260">
        <v>1885</v>
      </c>
      <c r="B1887" s="261">
        <v>9787516603338</v>
      </c>
      <c r="C1887" s="262" t="s">
        <v>1914</v>
      </c>
      <c r="D1887" s="260" t="s">
        <v>54</v>
      </c>
      <c r="E1887" s="263">
        <v>3</v>
      </c>
      <c r="F1887" s="254" t="s">
        <v>10</v>
      </c>
      <c r="G1887" s="255"/>
    </row>
    <row r="1888" s="246" customFormat="1" customHeight="1" spans="1:7">
      <c r="A1888" s="260">
        <v>1886</v>
      </c>
      <c r="B1888" s="261">
        <v>9787533481698</v>
      </c>
      <c r="C1888" s="262" t="s">
        <v>1915</v>
      </c>
      <c r="D1888" s="260" t="s">
        <v>9</v>
      </c>
      <c r="E1888" s="263">
        <v>3</v>
      </c>
      <c r="F1888" s="254" t="s">
        <v>10</v>
      </c>
      <c r="G1888" s="255"/>
    </row>
    <row r="1889" s="246" customFormat="1" customHeight="1" spans="1:7">
      <c r="A1889" s="260">
        <v>1887</v>
      </c>
      <c r="B1889" s="261">
        <v>9787568150293</v>
      </c>
      <c r="C1889" s="262" t="s">
        <v>1916</v>
      </c>
      <c r="D1889" s="260" t="s">
        <v>12</v>
      </c>
      <c r="E1889" s="263">
        <v>3</v>
      </c>
      <c r="F1889" s="254" t="s">
        <v>10</v>
      </c>
      <c r="G1889" s="255"/>
    </row>
    <row r="1890" s="246" customFormat="1" customHeight="1" spans="1:7">
      <c r="A1890" s="260">
        <v>1888</v>
      </c>
      <c r="B1890" s="261">
        <v>9787568148504</v>
      </c>
      <c r="C1890" s="262" t="s">
        <v>1917</v>
      </c>
      <c r="D1890" s="260" t="s">
        <v>48</v>
      </c>
      <c r="E1890" s="263">
        <v>3</v>
      </c>
      <c r="F1890" s="254" t="s">
        <v>10</v>
      </c>
      <c r="G1890" s="255"/>
    </row>
    <row r="1891" s="246" customFormat="1" customHeight="1" spans="1:7">
      <c r="A1891" s="260">
        <v>1889</v>
      </c>
      <c r="B1891" s="261">
        <v>9787510015984</v>
      </c>
      <c r="C1891" s="262" t="s">
        <v>1918</v>
      </c>
      <c r="D1891" s="260" t="s">
        <v>21</v>
      </c>
      <c r="E1891" s="263">
        <v>3</v>
      </c>
      <c r="F1891" s="254" t="s">
        <v>10</v>
      </c>
      <c r="G1891" s="255"/>
    </row>
    <row r="1892" s="246" customFormat="1" customHeight="1" spans="1:7">
      <c r="A1892" s="260">
        <v>1890</v>
      </c>
      <c r="B1892" s="261">
        <v>9787549634880</v>
      </c>
      <c r="C1892" s="262" t="s">
        <v>1919</v>
      </c>
      <c r="D1892" s="260" t="s">
        <v>21</v>
      </c>
      <c r="E1892" s="263">
        <v>3</v>
      </c>
      <c r="F1892" s="254" t="s">
        <v>10</v>
      </c>
      <c r="G1892" s="255"/>
    </row>
    <row r="1893" s="246" customFormat="1" customHeight="1" spans="1:7">
      <c r="A1893" s="260">
        <v>1891</v>
      </c>
      <c r="B1893" s="261">
        <v>9787206090745</v>
      </c>
      <c r="C1893" s="262" t="s">
        <v>1920</v>
      </c>
      <c r="D1893" s="260" t="s">
        <v>33</v>
      </c>
      <c r="E1893" s="263">
        <v>3</v>
      </c>
      <c r="F1893" s="254" t="s">
        <v>10</v>
      </c>
      <c r="G1893" s="255"/>
    </row>
    <row r="1894" s="246" customFormat="1" customHeight="1" spans="1:7">
      <c r="A1894" s="260">
        <v>1892</v>
      </c>
      <c r="B1894" s="261">
        <v>9787206090714</v>
      </c>
      <c r="C1894" s="262" t="s">
        <v>1921</v>
      </c>
      <c r="D1894" s="260" t="s">
        <v>33</v>
      </c>
      <c r="E1894" s="263">
        <v>3</v>
      </c>
      <c r="F1894" s="254" t="s">
        <v>10</v>
      </c>
      <c r="G1894" s="255"/>
    </row>
    <row r="1895" s="246" customFormat="1" customHeight="1" spans="1:7">
      <c r="A1895" s="260">
        <v>1893</v>
      </c>
      <c r="B1895" s="261">
        <v>9787530869482</v>
      </c>
      <c r="C1895" s="262" t="s">
        <v>1922</v>
      </c>
      <c r="D1895" s="260" t="s">
        <v>61</v>
      </c>
      <c r="E1895" s="263">
        <v>3</v>
      </c>
      <c r="F1895" s="254" t="s">
        <v>10</v>
      </c>
      <c r="G1895" s="255"/>
    </row>
    <row r="1896" s="246" customFormat="1" customHeight="1" spans="1:7">
      <c r="A1896" s="260">
        <v>1894</v>
      </c>
      <c r="B1896" s="261">
        <v>9787510010903</v>
      </c>
      <c r="C1896" s="262" t="s">
        <v>1923</v>
      </c>
      <c r="D1896" s="260" t="s">
        <v>61</v>
      </c>
      <c r="E1896" s="263">
        <v>3</v>
      </c>
      <c r="F1896" s="254" t="s">
        <v>10</v>
      </c>
      <c r="G1896" s="255"/>
    </row>
    <row r="1897" s="246" customFormat="1" customHeight="1" spans="1:7">
      <c r="A1897" s="260">
        <v>1895</v>
      </c>
      <c r="B1897" s="261">
        <v>9787510012211</v>
      </c>
      <c r="C1897" s="262" t="s">
        <v>1924</v>
      </c>
      <c r="D1897" s="260" t="s">
        <v>12</v>
      </c>
      <c r="E1897" s="263">
        <v>3</v>
      </c>
      <c r="F1897" s="254" t="s">
        <v>10</v>
      </c>
      <c r="G1897" s="255"/>
    </row>
    <row r="1898" s="246" customFormat="1" customHeight="1" spans="1:7">
      <c r="A1898" s="260">
        <v>1896</v>
      </c>
      <c r="B1898" s="261">
        <v>9787510022159</v>
      </c>
      <c r="C1898" s="262" t="s">
        <v>1925</v>
      </c>
      <c r="D1898" s="260" t="s">
        <v>21</v>
      </c>
      <c r="E1898" s="263">
        <v>3</v>
      </c>
      <c r="F1898" s="254" t="s">
        <v>10</v>
      </c>
      <c r="G1898" s="255"/>
    </row>
    <row r="1899" s="246" customFormat="1" customHeight="1" spans="1:7">
      <c r="A1899" s="260">
        <v>1897</v>
      </c>
      <c r="B1899" s="261">
        <v>9787510019548</v>
      </c>
      <c r="C1899" s="262" t="s">
        <v>1926</v>
      </c>
      <c r="D1899" s="260" t="s">
        <v>21</v>
      </c>
      <c r="E1899" s="263">
        <v>3</v>
      </c>
      <c r="F1899" s="254" t="s">
        <v>10</v>
      </c>
      <c r="G1899" s="255"/>
    </row>
    <row r="1900" s="246" customFormat="1" customHeight="1" spans="1:7">
      <c r="A1900" s="260">
        <v>1898</v>
      </c>
      <c r="B1900" s="261">
        <v>9787510020001</v>
      </c>
      <c r="C1900" s="262" t="s">
        <v>1927</v>
      </c>
      <c r="D1900" s="260" t="s">
        <v>21</v>
      </c>
      <c r="E1900" s="263">
        <v>3</v>
      </c>
      <c r="F1900" s="254" t="s">
        <v>10</v>
      </c>
      <c r="G1900" s="255"/>
    </row>
    <row r="1901" s="246" customFormat="1" customHeight="1" spans="1:7">
      <c r="A1901" s="260">
        <v>1899</v>
      </c>
      <c r="B1901" s="261">
        <v>9787557658656</v>
      </c>
      <c r="C1901" s="262" t="s">
        <v>1928</v>
      </c>
      <c r="D1901" s="260" t="s">
        <v>239</v>
      </c>
      <c r="E1901" s="263">
        <v>3</v>
      </c>
      <c r="F1901" s="254" t="s">
        <v>10</v>
      </c>
      <c r="G1901" s="255"/>
    </row>
    <row r="1902" s="246" customFormat="1" customHeight="1" spans="1:7">
      <c r="A1902" s="260">
        <v>1900</v>
      </c>
      <c r="B1902" s="261">
        <v>9787550032163</v>
      </c>
      <c r="C1902" s="262" t="s">
        <v>1929</v>
      </c>
      <c r="D1902" s="260" t="s">
        <v>9</v>
      </c>
      <c r="E1902" s="263">
        <v>3</v>
      </c>
      <c r="F1902" s="254" t="s">
        <v>10</v>
      </c>
      <c r="G1902" s="255"/>
    </row>
    <row r="1903" s="246" customFormat="1" customHeight="1" spans="1:7">
      <c r="A1903" s="260">
        <v>1901</v>
      </c>
      <c r="B1903" s="261">
        <v>9787512002487</v>
      </c>
      <c r="C1903" s="262" t="s">
        <v>1930</v>
      </c>
      <c r="D1903" s="260" t="s">
        <v>9</v>
      </c>
      <c r="E1903" s="263">
        <v>3</v>
      </c>
      <c r="F1903" s="254" t="s">
        <v>10</v>
      </c>
      <c r="G1903" s="255"/>
    </row>
    <row r="1904" s="246" customFormat="1" customHeight="1" spans="1:7">
      <c r="A1904" s="260">
        <v>1902</v>
      </c>
      <c r="B1904" s="261">
        <v>9787512002388</v>
      </c>
      <c r="C1904" s="262" t="s">
        <v>1931</v>
      </c>
      <c r="D1904" s="260" t="s">
        <v>9</v>
      </c>
      <c r="E1904" s="263">
        <v>3</v>
      </c>
      <c r="F1904" s="254" t="s">
        <v>10</v>
      </c>
      <c r="G1904" s="255"/>
    </row>
    <row r="1905" s="246" customFormat="1" customHeight="1" spans="1:7">
      <c r="A1905" s="260">
        <v>1903</v>
      </c>
      <c r="B1905" s="261">
        <v>9787505750609</v>
      </c>
      <c r="C1905" s="262" t="s">
        <v>1932</v>
      </c>
      <c r="D1905" s="260" t="s">
        <v>56</v>
      </c>
      <c r="E1905" s="263">
        <v>3</v>
      </c>
      <c r="F1905" s="254" t="s">
        <v>10</v>
      </c>
      <c r="G1905" s="255"/>
    </row>
    <row r="1906" s="246" customFormat="1" customHeight="1" spans="1:7">
      <c r="A1906" s="260">
        <v>1904</v>
      </c>
      <c r="B1906" s="261">
        <v>9787559405586</v>
      </c>
      <c r="C1906" s="262" t="s">
        <v>1933</v>
      </c>
      <c r="D1906" s="260" t="s">
        <v>9</v>
      </c>
      <c r="E1906" s="263">
        <v>3</v>
      </c>
      <c r="F1906" s="254" t="s">
        <v>10</v>
      </c>
      <c r="G1906" s="255"/>
    </row>
    <row r="1907" s="246" customFormat="1" customHeight="1" spans="1:7">
      <c r="A1907" s="260">
        <v>1905</v>
      </c>
      <c r="B1907" s="261">
        <v>9787549843879</v>
      </c>
      <c r="C1907" s="262" t="s">
        <v>1934</v>
      </c>
      <c r="D1907" s="260" t="s">
        <v>9</v>
      </c>
      <c r="E1907" s="263">
        <v>3</v>
      </c>
      <c r="F1907" s="254" t="s">
        <v>10</v>
      </c>
      <c r="G1907" s="255"/>
    </row>
    <row r="1908" s="246" customFormat="1" customHeight="1" spans="1:7">
      <c r="A1908" s="260">
        <v>1906</v>
      </c>
      <c r="B1908" s="261">
        <v>9787549839247</v>
      </c>
      <c r="C1908" s="262" t="s">
        <v>1935</v>
      </c>
      <c r="D1908" s="260" t="s">
        <v>9</v>
      </c>
      <c r="E1908" s="263">
        <v>3</v>
      </c>
      <c r="F1908" s="254" t="s">
        <v>10</v>
      </c>
      <c r="G1908" s="255"/>
    </row>
    <row r="1909" s="246" customFormat="1" customHeight="1" spans="1:7">
      <c r="A1909" s="260">
        <v>1907</v>
      </c>
      <c r="B1909" s="261">
        <v>9787549842520</v>
      </c>
      <c r="C1909" s="262" t="s">
        <v>1936</v>
      </c>
      <c r="D1909" s="260" t="s">
        <v>9</v>
      </c>
      <c r="E1909" s="263">
        <v>3</v>
      </c>
      <c r="F1909" s="254" t="s">
        <v>10</v>
      </c>
      <c r="G1909" s="255"/>
    </row>
    <row r="1910" s="246" customFormat="1" customHeight="1" spans="1:7">
      <c r="A1910" s="260">
        <v>1908</v>
      </c>
      <c r="B1910" s="261">
        <v>9787549840601</v>
      </c>
      <c r="C1910" s="262" t="s">
        <v>1937</v>
      </c>
      <c r="D1910" s="260" t="s">
        <v>9</v>
      </c>
      <c r="E1910" s="263">
        <v>3</v>
      </c>
      <c r="F1910" s="254" t="s">
        <v>10</v>
      </c>
      <c r="G1910" s="255"/>
    </row>
    <row r="1911" s="246" customFormat="1" customHeight="1" spans="1:7">
      <c r="A1911" s="260">
        <v>1909</v>
      </c>
      <c r="B1911" s="261">
        <v>9787549839223</v>
      </c>
      <c r="C1911" s="262" t="s">
        <v>1938</v>
      </c>
      <c r="D1911" s="260" t="s">
        <v>9</v>
      </c>
      <c r="E1911" s="263">
        <v>3</v>
      </c>
      <c r="F1911" s="254" t="s">
        <v>10</v>
      </c>
      <c r="G1911" s="255"/>
    </row>
    <row r="1912" s="246" customFormat="1" customHeight="1" spans="1:7">
      <c r="A1912" s="260">
        <v>1910</v>
      </c>
      <c r="B1912" s="261">
        <v>9787511216250</v>
      </c>
      <c r="C1912" s="262" t="s">
        <v>1939</v>
      </c>
      <c r="D1912" s="260" t="s">
        <v>48</v>
      </c>
      <c r="E1912" s="263">
        <v>3</v>
      </c>
      <c r="F1912" s="254" t="s">
        <v>10</v>
      </c>
      <c r="G1912" s="255"/>
    </row>
    <row r="1913" s="246" customFormat="1" customHeight="1" spans="1:7">
      <c r="A1913" s="260">
        <v>1911</v>
      </c>
      <c r="B1913" s="261">
        <v>9787511216267</v>
      </c>
      <c r="C1913" s="262" t="s">
        <v>1940</v>
      </c>
      <c r="D1913" s="260" t="s">
        <v>9</v>
      </c>
      <c r="E1913" s="263">
        <v>3</v>
      </c>
      <c r="F1913" s="254" t="s">
        <v>10</v>
      </c>
      <c r="G1913" s="255"/>
    </row>
    <row r="1914" s="246" customFormat="1" customHeight="1" spans="1:7">
      <c r="A1914" s="260">
        <v>1912</v>
      </c>
      <c r="B1914" s="261">
        <v>9787511216533</v>
      </c>
      <c r="C1914" s="262" t="s">
        <v>1941</v>
      </c>
      <c r="D1914" s="260" t="s">
        <v>9</v>
      </c>
      <c r="E1914" s="263">
        <v>3</v>
      </c>
      <c r="F1914" s="254" t="s">
        <v>10</v>
      </c>
      <c r="G1914" s="255"/>
    </row>
    <row r="1915" s="246" customFormat="1" customHeight="1" spans="1:7">
      <c r="A1915" s="260">
        <v>1913</v>
      </c>
      <c r="B1915" s="261">
        <v>9787511216854</v>
      </c>
      <c r="C1915" s="262" t="s">
        <v>1942</v>
      </c>
      <c r="D1915" s="260" t="s">
        <v>9</v>
      </c>
      <c r="E1915" s="263">
        <v>3</v>
      </c>
      <c r="F1915" s="254" t="s">
        <v>10</v>
      </c>
      <c r="G1915" s="255"/>
    </row>
    <row r="1916" s="246" customFormat="1" customHeight="1" spans="1:7">
      <c r="A1916" s="260">
        <v>1914</v>
      </c>
      <c r="B1916" s="261">
        <v>9787807047124</v>
      </c>
      <c r="C1916" s="262" t="s">
        <v>1943</v>
      </c>
      <c r="D1916" s="260" t="s">
        <v>21</v>
      </c>
      <c r="E1916" s="263">
        <v>3</v>
      </c>
      <c r="F1916" s="254" t="s">
        <v>10</v>
      </c>
      <c r="G1916" s="255"/>
    </row>
    <row r="1917" s="246" customFormat="1" customHeight="1" spans="1:7">
      <c r="A1917" s="260">
        <v>1915</v>
      </c>
      <c r="B1917" s="261">
        <v>9787807047186</v>
      </c>
      <c r="C1917" s="262" t="s">
        <v>1944</v>
      </c>
      <c r="D1917" s="260" t="s">
        <v>21</v>
      </c>
      <c r="E1917" s="263">
        <v>3</v>
      </c>
      <c r="F1917" s="254" t="s">
        <v>10</v>
      </c>
      <c r="G1917" s="255"/>
    </row>
    <row r="1918" s="246" customFormat="1" customHeight="1" spans="1:7">
      <c r="A1918" s="260">
        <v>1916</v>
      </c>
      <c r="B1918" s="261">
        <v>9787807047155</v>
      </c>
      <c r="C1918" s="262" t="s">
        <v>1945</v>
      </c>
      <c r="D1918" s="260" t="s">
        <v>21</v>
      </c>
      <c r="E1918" s="263">
        <v>3</v>
      </c>
      <c r="F1918" s="254" t="s">
        <v>10</v>
      </c>
      <c r="G1918" s="255"/>
    </row>
    <row r="1919" s="246" customFormat="1" customHeight="1" spans="1:7">
      <c r="A1919" s="260">
        <v>1917</v>
      </c>
      <c r="B1919" s="261">
        <v>9787206090653</v>
      </c>
      <c r="C1919" s="262" t="s">
        <v>1946</v>
      </c>
      <c r="D1919" s="260" t="s">
        <v>21</v>
      </c>
      <c r="E1919" s="263">
        <v>3</v>
      </c>
      <c r="F1919" s="254" t="s">
        <v>10</v>
      </c>
      <c r="G1919" s="255"/>
    </row>
    <row r="1920" s="246" customFormat="1" customHeight="1" spans="1:7">
      <c r="A1920" s="260">
        <v>1918</v>
      </c>
      <c r="B1920" s="261">
        <v>9787206090660</v>
      </c>
      <c r="C1920" s="262" t="s">
        <v>1947</v>
      </c>
      <c r="D1920" s="260" t="s">
        <v>48</v>
      </c>
      <c r="E1920" s="263">
        <v>3</v>
      </c>
      <c r="F1920" s="254" t="s">
        <v>10</v>
      </c>
      <c r="G1920" s="255"/>
    </row>
    <row r="1921" s="246" customFormat="1" customHeight="1" spans="1:7">
      <c r="A1921" s="260">
        <v>1919</v>
      </c>
      <c r="B1921" s="261">
        <v>9787206090592</v>
      </c>
      <c r="C1921" s="262" t="s">
        <v>1948</v>
      </c>
      <c r="D1921" s="260" t="s">
        <v>56</v>
      </c>
      <c r="E1921" s="263">
        <v>3</v>
      </c>
      <c r="F1921" s="254" t="s">
        <v>10</v>
      </c>
      <c r="G1921" s="255"/>
    </row>
    <row r="1922" s="246" customFormat="1" customHeight="1" spans="1:7">
      <c r="A1922" s="260">
        <v>1920</v>
      </c>
      <c r="B1922" s="261">
        <v>9787516603673</v>
      </c>
      <c r="C1922" s="262" t="s">
        <v>1949</v>
      </c>
      <c r="D1922" s="260" t="s">
        <v>21</v>
      </c>
      <c r="E1922" s="263">
        <v>3</v>
      </c>
      <c r="F1922" s="254" t="s">
        <v>10</v>
      </c>
      <c r="G1922" s="255"/>
    </row>
    <row r="1923" s="246" customFormat="1" customHeight="1" spans="1:7">
      <c r="A1923" s="260">
        <v>1921</v>
      </c>
      <c r="B1923" s="261">
        <v>9787516603109</v>
      </c>
      <c r="C1923" s="262" t="s">
        <v>1950</v>
      </c>
      <c r="D1923" s="260" t="s">
        <v>9</v>
      </c>
      <c r="E1923" s="263">
        <v>3</v>
      </c>
      <c r="F1923" s="254" t="s">
        <v>10</v>
      </c>
      <c r="G1923" s="255"/>
    </row>
    <row r="1924" s="246" customFormat="1" customHeight="1" spans="1:7">
      <c r="A1924" s="260">
        <v>1922</v>
      </c>
      <c r="B1924" s="261">
        <v>9787516603178</v>
      </c>
      <c r="C1924" s="262" t="s">
        <v>1951</v>
      </c>
      <c r="D1924" s="260" t="s">
        <v>48</v>
      </c>
      <c r="E1924" s="263">
        <v>3</v>
      </c>
      <c r="F1924" s="254" t="s">
        <v>10</v>
      </c>
      <c r="G1924" s="255"/>
    </row>
    <row r="1925" s="246" customFormat="1" customHeight="1" spans="1:7">
      <c r="A1925" s="260">
        <v>1923</v>
      </c>
      <c r="B1925" s="261">
        <v>9787516603970</v>
      </c>
      <c r="C1925" s="262" t="s">
        <v>1952</v>
      </c>
      <c r="D1925" s="260" t="s">
        <v>48</v>
      </c>
      <c r="E1925" s="263">
        <v>3</v>
      </c>
      <c r="F1925" s="254" t="s">
        <v>10</v>
      </c>
      <c r="G1925" s="255"/>
    </row>
    <row r="1926" s="246" customFormat="1" customHeight="1" spans="1:7">
      <c r="A1926" s="260">
        <v>1924</v>
      </c>
      <c r="B1926" s="261">
        <v>9787516603116</v>
      </c>
      <c r="C1926" s="262" t="s">
        <v>1953</v>
      </c>
      <c r="D1926" s="260" t="s">
        <v>768</v>
      </c>
      <c r="E1926" s="263">
        <v>3</v>
      </c>
      <c r="F1926" s="254" t="s">
        <v>10</v>
      </c>
      <c r="G1926" s="255"/>
    </row>
    <row r="1927" s="246" customFormat="1" customHeight="1" spans="1:7">
      <c r="A1927" s="260">
        <v>1925</v>
      </c>
      <c r="B1927" s="261">
        <v>9787516603321</v>
      </c>
      <c r="C1927" s="262" t="s">
        <v>1954</v>
      </c>
      <c r="D1927" s="260" t="s">
        <v>54</v>
      </c>
      <c r="E1927" s="263">
        <v>3</v>
      </c>
      <c r="F1927" s="254" t="s">
        <v>10</v>
      </c>
      <c r="G1927" s="255"/>
    </row>
    <row r="1928" s="246" customFormat="1" customHeight="1" spans="1:7">
      <c r="A1928" s="260">
        <v>1926</v>
      </c>
      <c r="B1928" s="261">
        <v>9787516603345</v>
      </c>
      <c r="C1928" s="262" t="s">
        <v>1955</v>
      </c>
      <c r="D1928" s="260" t="s">
        <v>54</v>
      </c>
      <c r="E1928" s="263">
        <v>3</v>
      </c>
      <c r="F1928" s="254" t="s">
        <v>10</v>
      </c>
      <c r="G1928" s="255"/>
    </row>
    <row r="1929" s="246" customFormat="1" customHeight="1" spans="1:7">
      <c r="A1929" s="260">
        <v>1927</v>
      </c>
      <c r="B1929" s="261">
        <v>9787543328754</v>
      </c>
      <c r="C1929" s="262" t="s">
        <v>1956</v>
      </c>
      <c r="D1929" s="260" t="s">
        <v>14</v>
      </c>
      <c r="E1929" s="263">
        <v>3</v>
      </c>
      <c r="F1929" s="254" t="s">
        <v>10</v>
      </c>
      <c r="G1929" s="255"/>
    </row>
    <row r="1930" s="246" customFormat="1" customHeight="1" spans="1:7">
      <c r="A1930" s="260">
        <v>1928</v>
      </c>
      <c r="B1930" s="261">
        <v>9787518307425</v>
      </c>
      <c r="C1930" s="262" t="s">
        <v>1957</v>
      </c>
      <c r="D1930" s="260" t="s">
        <v>9</v>
      </c>
      <c r="E1930" s="263">
        <v>3</v>
      </c>
      <c r="F1930" s="254" t="s">
        <v>10</v>
      </c>
      <c r="G1930" s="255"/>
    </row>
    <row r="1931" s="246" customFormat="1" customHeight="1" spans="1:7">
      <c r="A1931" s="260">
        <v>1929</v>
      </c>
      <c r="B1931" s="261">
        <v>9787518307432</v>
      </c>
      <c r="C1931" s="262" t="s">
        <v>1958</v>
      </c>
      <c r="D1931" s="260" t="s">
        <v>9</v>
      </c>
      <c r="E1931" s="263">
        <v>3</v>
      </c>
      <c r="F1931" s="254" t="s">
        <v>10</v>
      </c>
      <c r="G1931" s="255"/>
    </row>
    <row r="1932" s="246" customFormat="1" customHeight="1" spans="1:7">
      <c r="A1932" s="260">
        <v>1930</v>
      </c>
      <c r="B1932" s="261">
        <v>9787533045944</v>
      </c>
      <c r="C1932" s="262" t="s">
        <v>1959</v>
      </c>
      <c r="D1932" s="260" t="s">
        <v>9</v>
      </c>
      <c r="E1932" s="263">
        <v>3</v>
      </c>
      <c r="F1932" s="254" t="s">
        <v>10</v>
      </c>
      <c r="G1932" s="255"/>
    </row>
    <row r="1933" s="246" customFormat="1" customHeight="1" spans="1:7">
      <c r="A1933" s="260">
        <v>1931</v>
      </c>
      <c r="B1933" s="261">
        <v>9787533046316</v>
      </c>
      <c r="C1933" s="262" t="s">
        <v>1960</v>
      </c>
      <c r="D1933" s="260" t="s">
        <v>9</v>
      </c>
      <c r="E1933" s="263">
        <v>3</v>
      </c>
      <c r="F1933" s="254" t="s">
        <v>10</v>
      </c>
      <c r="G1933" s="255"/>
    </row>
    <row r="1934" s="246" customFormat="1" customHeight="1" spans="1:7">
      <c r="A1934" s="260">
        <v>1932</v>
      </c>
      <c r="B1934" s="261">
        <v>9787533054359</v>
      </c>
      <c r="C1934" s="262" t="s">
        <v>1961</v>
      </c>
      <c r="D1934" s="260" t="s">
        <v>9</v>
      </c>
      <c r="E1934" s="263">
        <v>3</v>
      </c>
      <c r="F1934" s="254" t="s">
        <v>10</v>
      </c>
      <c r="G1934" s="255"/>
    </row>
    <row r="1935" s="246" customFormat="1" customHeight="1" spans="1:7">
      <c r="A1935" s="260">
        <v>1933</v>
      </c>
      <c r="B1935" s="261">
        <v>9787538534320</v>
      </c>
      <c r="C1935" s="262" t="s">
        <v>1962</v>
      </c>
      <c r="D1935" s="260" t="s">
        <v>9</v>
      </c>
      <c r="E1935" s="263">
        <v>3</v>
      </c>
      <c r="F1935" s="254" t="s">
        <v>10</v>
      </c>
      <c r="G1935" s="255"/>
    </row>
    <row r="1936" s="246" customFormat="1" customHeight="1" spans="1:7">
      <c r="A1936" s="260">
        <v>1934</v>
      </c>
      <c r="B1936" s="261">
        <v>9787538534306</v>
      </c>
      <c r="C1936" s="262" t="s">
        <v>1963</v>
      </c>
      <c r="D1936" s="260" t="s">
        <v>9</v>
      </c>
      <c r="E1936" s="263">
        <v>3</v>
      </c>
      <c r="F1936" s="254" t="s">
        <v>10</v>
      </c>
      <c r="G1936" s="255"/>
    </row>
    <row r="1937" s="246" customFormat="1" customHeight="1" spans="1:7">
      <c r="A1937" s="260">
        <v>1935</v>
      </c>
      <c r="B1937" s="261">
        <v>9787563490226</v>
      </c>
      <c r="C1937" s="262" t="s">
        <v>1964</v>
      </c>
      <c r="D1937" s="260" t="s">
        <v>9</v>
      </c>
      <c r="E1937" s="263">
        <v>3</v>
      </c>
      <c r="F1937" s="254" t="s">
        <v>10</v>
      </c>
      <c r="G1937" s="255"/>
    </row>
    <row r="1938" s="246" customFormat="1" customHeight="1" spans="1:7">
      <c r="A1938" s="260">
        <v>1936</v>
      </c>
      <c r="B1938" s="261">
        <v>9787533045968</v>
      </c>
      <c r="C1938" s="262" t="s">
        <v>1965</v>
      </c>
      <c r="D1938" s="260" t="s">
        <v>9</v>
      </c>
      <c r="E1938" s="263">
        <v>3</v>
      </c>
      <c r="F1938" s="254" t="s">
        <v>10</v>
      </c>
      <c r="G1938" s="255"/>
    </row>
    <row r="1939" s="246" customFormat="1" customHeight="1" spans="1:7">
      <c r="A1939" s="260">
        <v>1937</v>
      </c>
      <c r="B1939" s="261">
        <v>9787533045869</v>
      </c>
      <c r="C1939" s="262" t="s">
        <v>1966</v>
      </c>
      <c r="D1939" s="260" t="s">
        <v>9</v>
      </c>
      <c r="E1939" s="263">
        <v>3</v>
      </c>
      <c r="F1939" s="254" t="s">
        <v>10</v>
      </c>
      <c r="G1939" s="255"/>
    </row>
    <row r="1940" s="246" customFormat="1" customHeight="1" spans="1:7">
      <c r="A1940" s="260">
        <v>1938</v>
      </c>
      <c r="B1940" s="261">
        <v>9787533054458</v>
      </c>
      <c r="C1940" s="262" t="s">
        <v>1967</v>
      </c>
      <c r="D1940" s="260" t="s">
        <v>9</v>
      </c>
      <c r="E1940" s="263">
        <v>3</v>
      </c>
      <c r="F1940" s="254" t="s">
        <v>10</v>
      </c>
      <c r="G1940" s="255"/>
    </row>
    <row r="1941" s="246" customFormat="1" customHeight="1" spans="1:7">
      <c r="A1941" s="260">
        <v>1939</v>
      </c>
      <c r="B1941" s="261">
        <v>9787533046248</v>
      </c>
      <c r="C1941" s="262" t="s">
        <v>1968</v>
      </c>
      <c r="D1941" s="260" t="s">
        <v>9</v>
      </c>
      <c r="E1941" s="263">
        <v>3</v>
      </c>
      <c r="F1941" s="254" t="s">
        <v>10</v>
      </c>
      <c r="G1941" s="255"/>
    </row>
    <row r="1942" s="246" customFormat="1" customHeight="1" spans="1:7">
      <c r="A1942" s="260">
        <v>1940</v>
      </c>
      <c r="B1942" s="261">
        <v>9787515830094</v>
      </c>
      <c r="C1942" s="262" t="s">
        <v>1969</v>
      </c>
      <c r="D1942" s="260" t="s">
        <v>9</v>
      </c>
      <c r="E1942" s="263">
        <v>3</v>
      </c>
      <c r="F1942" s="254" t="s">
        <v>10</v>
      </c>
      <c r="G1942" s="255"/>
    </row>
    <row r="1943" s="246" customFormat="1" customHeight="1" spans="1:7">
      <c r="A1943" s="260">
        <v>1941</v>
      </c>
      <c r="B1943" s="261">
        <v>9787515830100</v>
      </c>
      <c r="C1943" s="262" t="s">
        <v>1970</v>
      </c>
      <c r="D1943" s="260" t="s">
        <v>9</v>
      </c>
      <c r="E1943" s="263">
        <v>3</v>
      </c>
      <c r="F1943" s="254" t="s">
        <v>10</v>
      </c>
      <c r="G1943" s="255"/>
    </row>
    <row r="1944" s="246" customFormat="1" customHeight="1" spans="1:7">
      <c r="A1944" s="260">
        <v>1942</v>
      </c>
      <c r="B1944" s="261">
        <v>9787515830087</v>
      </c>
      <c r="C1944" s="262" t="s">
        <v>1971</v>
      </c>
      <c r="D1944" s="260" t="s">
        <v>9</v>
      </c>
      <c r="E1944" s="263">
        <v>3</v>
      </c>
      <c r="F1944" s="254" t="s">
        <v>10</v>
      </c>
      <c r="G1944" s="255"/>
    </row>
    <row r="1945" s="246" customFormat="1" customHeight="1" spans="1:7">
      <c r="A1945" s="260">
        <v>1943</v>
      </c>
      <c r="B1945" s="261">
        <v>9787510022326</v>
      </c>
      <c r="C1945" s="262" t="s">
        <v>1972</v>
      </c>
      <c r="D1945" s="260" t="s">
        <v>61</v>
      </c>
      <c r="E1945" s="263">
        <v>3</v>
      </c>
      <c r="F1945" s="254" t="s">
        <v>10</v>
      </c>
      <c r="G1945" s="255"/>
    </row>
    <row r="1946" s="246" customFormat="1" customHeight="1" spans="1:7">
      <c r="A1946" s="260">
        <v>1944</v>
      </c>
      <c r="B1946" s="261">
        <v>9787559442222</v>
      </c>
      <c r="C1946" s="262" t="s">
        <v>1973</v>
      </c>
      <c r="D1946" s="260" t="s">
        <v>9</v>
      </c>
      <c r="E1946" s="263">
        <v>3</v>
      </c>
      <c r="F1946" s="254" t="s">
        <v>10</v>
      </c>
      <c r="G1946" s="255"/>
    </row>
    <row r="1947" s="246" customFormat="1" customHeight="1" spans="1:7">
      <c r="A1947" s="260">
        <v>1945</v>
      </c>
      <c r="B1947" s="261">
        <v>9787553411354</v>
      </c>
      <c r="C1947" s="262" t="s">
        <v>1974</v>
      </c>
      <c r="D1947" s="260" t="s">
        <v>9</v>
      </c>
      <c r="E1947" s="263">
        <v>3</v>
      </c>
      <c r="F1947" s="254" t="s">
        <v>10</v>
      </c>
      <c r="G1947" s="255"/>
    </row>
    <row r="1948" s="246" customFormat="1" customHeight="1" spans="1:7">
      <c r="A1948" s="260">
        <v>1946</v>
      </c>
      <c r="B1948" s="261">
        <v>9787512002494</v>
      </c>
      <c r="C1948" s="262" t="s">
        <v>1975</v>
      </c>
      <c r="D1948" s="260" t="s">
        <v>61</v>
      </c>
      <c r="E1948" s="263">
        <v>3</v>
      </c>
      <c r="F1948" s="254" t="s">
        <v>10</v>
      </c>
      <c r="G1948" s="255"/>
    </row>
    <row r="1949" s="246" customFormat="1" customHeight="1" spans="1:7">
      <c r="A1949" s="260">
        <v>1947</v>
      </c>
      <c r="B1949" s="261">
        <v>9787531558828</v>
      </c>
      <c r="C1949" s="262" t="s">
        <v>1976</v>
      </c>
      <c r="D1949" s="260" t="s">
        <v>61</v>
      </c>
      <c r="E1949" s="263">
        <v>3</v>
      </c>
      <c r="F1949" s="254" t="s">
        <v>10</v>
      </c>
      <c r="G1949" s="255"/>
    </row>
    <row r="1950" s="246" customFormat="1" customHeight="1" spans="1:7">
      <c r="A1950" s="260">
        <v>1948</v>
      </c>
      <c r="B1950" s="261">
        <v>9787531558866</v>
      </c>
      <c r="C1950" s="262" t="s">
        <v>1977</v>
      </c>
      <c r="D1950" s="260" t="s">
        <v>61</v>
      </c>
      <c r="E1950" s="263">
        <v>3</v>
      </c>
      <c r="F1950" s="254" t="s">
        <v>10</v>
      </c>
      <c r="G1950" s="255"/>
    </row>
    <row r="1951" s="246" customFormat="1" customHeight="1" spans="1:7">
      <c r="A1951" s="260">
        <v>1949</v>
      </c>
      <c r="B1951" s="261">
        <v>9787531558811</v>
      </c>
      <c r="C1951" s="262" t="s">
        <v>1978</v>
      </c>
      <c r="D1951" s="260" t="s">
        <v>61</v>
      </c>
      <c r="E1951" s="263">
        <v>3</v>
      </c>
      <c r="F1951" s="254" t="s">
        <v>10</v>
      </c>
      <c r="G1951" s="255"/>
    </row>
    <row r="1952" s="246" customFormat="1" customHeight="1" spans="1:7">
      <c r="A1952" s="260">
        <v>1950</v>
      </c>
      <c r="B1952" s="261">
        <v>9787531558859</v>
      </c>
      <c r="C1952" s="262" t="s">
        <v>1979</v>
      </c>
      <c r="D1952" s="260" t="s">
        <v>61</v>
      </c>
      <c r="E1952" s="263">
        <v>3</v>
      </c>
      <c r="F1952" s="254" t="s">
        <v>10</v>
      </c>
      <c r="G1952" s="255"/>
    </row>
    <row r="1953" s="246" customFormat="1" customHeight="1" spans="1:7">
      <c r="A1953" s="260">
        <v>1951</v>
      </c>
      <c r="B1953" s="261">
        <v>9787531558798</v>
      </c>
      <c r="C1953" s="262" t="s">
        <v>1980</v>
      </c>
      <c r="D1953" s="260" t="s">
        <v>61</v>
      </c>
      <c r="E1953" s="263">
        <v>3</v>
      </c>
      <c r="F1953" s="254" t="s">
        <v>10</v>
      </c>
      <c r="G1953" s="255"/>
    </row>
    <row r="1954" s="246" customFormat="1" customHeight="1" spans="1:7">
      <c r="A1954" s="260">
        <v>1952</v>
      </c>
      <c r="B1954" s="261">
        <v>9787531558804</v>
      </c>
      <c r="C1954" s="262" t="s">
        <v>1981</v>
      </c>
      <c r="D1954" s="260" t="s">
        <v>61</v>
      </c>
      <c r="E1954" s="263">
        <v>3</v>
      </c>
      <c r="F1954" s="254" t="s">
        <v>10</v>
      </c>
      <c r="G1954" s="255"/>
    </row>
    <row r="1955" s="246" customFormat="1" customHeight="1" spans="1:7">
      <c r="A1955" s="260">
        <v>1953</v>
      </c>
      <c r="B1955" s="261">
        <v>9787531558781</v>
      </c>
      <c r="C1955" s="262" t="s">
        <v>1982</v>
      </c>
      <c r="D1955" s="260" t="s">
        <v>61</v>
      </c>
      <c r="E1955" s="263">
        <v>3</v>
      </c>
      <c r="F1955" s="254" t="s">
        <v>10</v>
      </c>
      <c r="G1955" s="255"/>
    </row>
    <row r="1956" s="246" customFormat="1" customHeight="1" spans="1:7">
      <c r="A1956" s="260">
        <v>1954</v>
      </c>
      <c r="B1956" s="261">
        <v>9787531558842</v>
      </c>
      <c r="C1956" s="262" t="s">
        <v>1983</v>
      </c>
      <c r="D1956" s="260" t="s">
        <v>61</v>
      </c>
      <c r="E1956" s="263">
        <v>3</v>
      </c>
      <c r="F1956" s="254" t="s">
        <v>10</v>
      </c>
      <c r="G1956" s="255"/>
    </row>
    <row r="1957" s="246" customFormat="1" customHeight="1" spans="1:7">
      <c r="A1957" s="260">
        <v>1955</v>
      </c>
      <c r="B1957" s="261">
        <v>9787531558774</v>
      </c>
      <c r="C1957" s="262" t="s">
        <v>1984</v>
      </c>
      <c r="D1957" s="260" t="s">
        <v>61</v>
      </c>
      <c r="E1957" s="263">
        <v>3</v>
      </c>
      <c r="F1957" s="254" t="s">
        <v>10</v>
      </c>
      <c r="G1957" s="255"/>
    </row>
    <row r="1958" s="246" customFormat="1" customHeight="1" spans="1:7">
      <c r="A1958" s="260">
        <v>1956</v>
      </c>
      <c r="B1958" s="261">
        <v>9787531558835</v>
      </c>
      <c r="C1958" s="262" t="s">
        <v>1985</v>
      </c>
      <c r="D1958" s="260" t="s">
        <v>9</v>
      </c>
      <c r="E1958" s="263">
        <v>3</v>
      </c>
      <c r="F1958" s="254" t="s">
        <v>10</v>
      </c>
      <c r="G1958" s="255"/>
    </row>
    <row r="1959" s="246" customFormat="1" customHeight="1" spans="1:7">
      <c r="A1959" s="260">
        <v>1957</v>
      </c>
      <c r="B1959" s="261">
        <v>9787531558750</v>
      </c>
      <c r="C1959" s="262" t="s">
        <v>1986</v>
      </c>
      <c r="D1959" s="260" t="s">
        <v>61</v>
      </c>
      <c r="E1959" s="263">
        <v>3</v>
      </c>
      <c r="F1959" s="254" t="s">
        <v>10</v>
      </c>
      <c r="G1959" s="255"/>
    </row>
    <row r="1960" s="246" customFormat="1" customHeight="1" spans="1:7">
      <c r="A1960" s="260">
        <v>1958</v>
      </c>
      <c r="B1960" s="261">
        <v>9787531558767</v>
      </c>
      <c r="C1960" s="262" t="s">
        <v>1987</v>
      </c>
      <c r="D1960" s="260" t="s">
        <v>61</v>
      </c>
      <c r="E1960" s="263">
        <v>3</v>
      </c>
      <c r="F1960" s="254" t="s">
        <v>10</v>
      </c>
      <c r="G1960" s="255"/>
    </row>
    <row r="1961" s="246" customFormat="1" customHeight="1" spans="1:7">
      <c r="A1961" s="260">
        <v>1959</v>
      </c>
      <c r="B1961" s="261">
        <v>9787553450520</v>
      </c>
      <c r="C1961" s="262" t="s">
        <v>1988</v>
      </c>
      <c r="D1961" s="260" t="s">
        <v>56</v>
      </c>
      <c r="E1961" s="263">
        <v>3</v>
      </c>
      <c r="F1961" s="254" t="s">
        <v>10</v>
      </c>
      <c r="G1961" s="255"/>
    </row>
    <row r="1962" s="246" customFormat="1" customHeight="1" spans="1:7">
      <c r="A1962" s="260">
        <v>1960</v>
      </c>
      <c r="B1962" s="261">
        <v>9787516603710</v>
      </c>
      <c r="C1962" s="262" t="s">
        <v>1989</v>
      </c>
      <c r="D1962" s="260" t="s">
        <v>765</v>
      </c>
      <c r="E1962" s="263">
        <v>3</v>
      </c>
      <c r="F1962" s="254" t="s">
        <v>10</v>
      </c>
      <c r="G1962" s="255"/>
    </row>
    <row r="1963" s="246" customFormat="1" customHeight="1" spans="1:7">
      <c r="A1963" s="260">
        <v>1961</v>
      </c>
      <c r="B1963" s="261">
        <v>9787516603901</v>
      </c>
      <c r="C1963" s="262" t="s">
        <v>1990</v>
      </c>
      <c r="D1963" s="260" t="s">
        <v>54</v>
      </c>
      <c r="E1963" s="263">
        <v>3</v>
      </c>
      <c r="F1963" s="254" t="s">
        <v>10</v>
      </c>
      <c r="G1963" s="255"/>
    </row>
    <row r="1964" s="246" customFormat="1" customHeight="1" spans="1:7">
      <c r="A1964" s="260">
        <v>1962</v>
      </c>
      <c r="B1964" s="261">
        <v>9787516603703</v>
      </c>
      <c r="C1964" s="262" t="s">
        <v>1991</v>
      </c>
      <c r="D1964" s="260" t="s">
        <v>855</v>
      </c>
      <c r="E1964" s="263">
        <v>3</v>
      </c>
      <c r="F1964" s="254" t="s">
        <v>10</v>
      </c>
      <c r="G1964" s="255"/>
    </row>
    <row r="1965" s="246" customFormat="1" customHeight="1" spans="1:7">
      <c r="A1965" s="260">
        <v>1963</v>
      </c>
      <c r="B1965" s="261">
        <v>9787551111508</v>
      </c>
      <c r="C1965" s="262" t="s">
        <v>1992</v>
      </c>
      <c r="D1965" s="260" t="s">
        <v>37</v>
      </c>
      <c r="E1965" s="263">
        <v>3</v>
      </c>
      <c r="F1965" s="254" t="s">
        <v>10</v>
      </c>
      <c r="G1965" s="255"/>
    </row>
    <row r="1966" s="246" customFormat="1" customHeight="1" spans="1:7">
      <c r="A1966" s="260">
        <v>1964</v>
      </c>
      <c r="B1966" s="261">
        <v>9787507220933</v>
      </c>
      <c r="C1966" s="262" t="s">
        <v>1993</v>
      </c>
      <c r="D1966" s="260" t="s">
        <v>9</v>
      </c>
      <c r="E1966" s="263">
        <v>3</v>
      </c>
      <c r="F1966" s="254" t="s">
        <v>10</v>
      </c>
      <c r="G1966" s="255"/>
    </row>
    <row r="1967" s="246" customFormat="1" customHeight="1" spans="1:7">
      <c r="A1967" s="260">
        <v>1965</v>
      </c>
      <c r="B1967" s="261">
        <v>9787516603352</v>
      </c>
      <c r="C1967" s="262" t="s">
        <v>1994</v>
      </c>
      <c r="D1967" s="260" t="s">
        <v>9</v>
      </c>
      <c r="E1967" s="263">
        <v>3</v>
      </c>
      <c r="F1967" s="254" t="s">
        <v>10</v>
      </c>
      <c r="G1967" s="255"/>
    </row>
    <row r="1968" s="246" customFormat="1" customHeight="1" spans="1:7">
      <c r="A1968" s="260">
        <v>1966</v>
      </c>
      <c r="B1968" s="261">
        <v>9787516603895</v>
      </c>
      <c r="C1968" s="262" t="s">
        <v>1995</v>
      </c>
      <c r="D1968" s="260" t="s">
        <v>21</v>
      </c>
      <c r="E1968" s="263">
        <v>3</v>
      </c>
      <c r="F1968" s="254" t="s">
        <v>10</v>
      </c>
      <c r="G1968" s="255"/>
    </row>
    <row r="1969" s="246" customFormat="1" customHeight="1" spans="1:7">
      <c r="A1969" s="260">
        <v>1967</v>
      </c>
      <c r="B1969" s="261">
        <v>9787516603956</v>
      </c>
      <c r="C1969" s="262" t="s">
        <v>1996</v>
      </c>
      <c r="D1969" s="260" t="s">
        <v>9</v>
      </c>
      <c r="E1969" s="263">
        <v>3</v>
      </c>
      <c r="F1969" s="254" t="s">
        <v>10</v>
      </c>
      <c r="G1969" s="255"/>
    </row>
    <row r="1970" s="246" customFormat="1" customHeight="1" spans="1:7">
      <c r="A1970" s="260">
        <v>1968</v>
      </c>
      <c r="B1970" s="261">
        <v>9787501582471</v>
      </c>
      <c r="C1970" s="262" t="s">
        <v>1997</v>
      </c>
      <c r="D1970" s="260" t="s">
        <v>9</v>
      </c>
      <c r="E1970" s="263">
        <v>3</v>
      </c>
      <c r="F1970" s="254" t="s">
        <v>10</v>
      </c>
      <c r="G1970" s="255"/>
    </row>
    <row r="1971" s="246" customFormat="1" customHeight="1" spans="1:7">
      <c r="A1971" s="260">
        <v>1969</v>
      </c>
      <c r="B1971" s="261">
        <v>9787501582334</v>
      </c>
      <c r="C1971" s="262" t="s">
        <v>1998</v>
      </c>
      <c r="D1971" s="260" t="s">
        <v>21</v>
      </c>
      <c r="E1971" s="263">
        <v>3</v>
      </c>
      <c r="F1971" s="254" t="s">
        <v>10</v>
      </c>
      <c r="G1971" s="255"/>
    </row>
    <row r="1972" s="246" customFormat="1" customHeight="1" spans="1:7">
      <c r="A1972" s="260">
        <v>1970</v>
      </c>
      <c r="B1972" s="261">
        <v>9787510012136</v>
      </c>
      <c r="C1972" s="262" t="s">
        <v>1999</v>
      </c>
      <c r="D1972" s="260" t="s">
        <v>73</v>
      </c>
      <c r="E1972" s="263">
        <v>3</v>
      </c>
      <c r="F1972" s="254" t="s">
        <v>10</v>
      </c>
      <c r="G1972" s="255"/>
    </row>
    <row r="1973" s="246" customFormat="1" customHeight="1" spans="1:7">
      <c r="A1973" s="260">
        <v>1971</v>
      </c>
      <c r="B1973" s="261">
        <v>9787510012112</v>
      </c>
      <c r="C1973" s="262" t="s">
        <v>2000</v>
      </c>
      <c r="D1973" s="260" t="s">
        <v>73</v>
      </c>
      <c r="E1973" s="263">
        <v>3</v>
      </c>
      <c r="F1973" s="254" t="s">
        <v>10</v>
      </c>
      <c r="G1973" s="255"/>
    </row>
    <row r="1974" s="246" customFormat="1" customHeight="1" spans="1:7">
      <c r="A1974" s="260">
        <v>1972</v>
      </c>
      <c r="B1974" s="261">
        <v>9787510012310</v>
      </c>
      <c r="C1974" s="262" t="s">
        <v>2001</v>
      </c>
      <c r="D1974" s="260" t="s">
        <v>73</v>
      </c>
      <c r="E1974" s="263">
        <v>3</v>
      </c>
      <c r="F1974" s="254" t="s">
        <v>10</v>
      </c>
      <c r="G1974" s="255"/>
    </row>
    <row r="1975" s="246" customFormat="1" customHeight="1" spans="1:7">
      <c r="A1975" s="260">
        <v>1973</v>
      </c>
      <c r="B1975" s="261">
        <v>9787518616756</v>
      </c>
      <c r="C1975" s="262" t="s">
        <v>2002</v>
      </c>
      <c r="D1975" s="260" t="s">
        <v>9</v>
      </c>
      <c r="E1975" s="263">
        <v>3</v>
      </c>
      <c r="F1975" s="254" t="s">
        <v>10</v>
      </c>
      <c r="G1975" s="255"/>
    </row>
    <row r="1976" s="246" customFormat="1" customHeight="1" spans="1:7">
      <c r="A1976" s="260">
        <v>1974</v>
      </c>
      <c r="B1976" s="261">
        <v>9787510827792</v>
      </c>
      <c r="C1976" s="262" t="s">
        <v>2003</v>
      </c>
      <c r="D1976" s="260" t="s">
        <v>9</v>
      </c>
      <c r="E1976" s="263">
        <v>3</v>
      </c>
      <c r="F1976" s="254" t="s">
        <v>10</v>
      </c>
      <c r="G1976" s="255"/>
    </row>
    <row r="1977" s="246" customFormat="1" customHeight="1" spans="1:7">
      <c r="A1977" s="260">
        <v>1975</v>
      </c>
      <c r="B1977" s="261">
        <v>9787510827730</v>
      </c>
      <c r="C1977" s="262" t="s">
        <v>2004</v>
      </c>
      <c r="D1977" s="260" t="s">
        <v>9</v>
      </c>
      <c r="E1977" s="263">
        <v>3</v>
      </c>
      <c r="F1977" s="254" t="s">
        <v>10</v>
      </c>
      <c r="G1977" s="255"/>
    </row>
    <row r="1978" s="246" customFormat="1" customHeight="1" spans="1:7">
      <c r="A1978" s="260">
        <v>1976</v>
      </c>
      <c r="B1978" s="261">
        <v>9787510827785</v>
      </c>
      <c r="C1978" s="262" t="s">
        <v>2005</v>
      </c>
      <c r="D1978" s="260" t="s">
        <v>9</v>
      </c>
      <c r="E1978" s="263">
        <v>3</v>
      </c>
      <c r="F1978" s="254" t="s">
        <v>10</v>
      </c>
      <c r="G1978" s="255"/>
    </row>
    <row r="1979" s="246" customFormat="1" customHeight="1" spans="1:7">
      <c r="A1979" s="260">
        <v>1977</v>
      </c>
      <c r="B1979" s="261">
        <v>9787510827778</v>
      </c>
      <c r="C1979" s="262" t="s">
        <v>2006</v>
      </c>
      <c r="D1979" s="260" t="s">
        <v>9</v>
      </c>
      <c r="E1979" s="263">
        <v>3</v>
      </c>
      <c r="F1979" s="254" t="s">
        <v>10</v>
      </c>
      <c r="G1979" s="255"/>
    </row>
    <row r="1980" s="246" customFormat="1" customHeight="1" spans="1:7">
      <c r="A1980" s="260">
        <v>1978</v>
      </c>
      <c r="B1980" s="261">
        <v>9787510827761</v>
      </c>
      <c r="C1980" s="262" t="s">
        <v>2007</v>
      </c>
      <c r="D1980" s="260" t="s">
        <v>9</v>
      </c>
      <c r="E1980" s="263">
        <v>3</v>
      </c>
      <c r="F1980" s="254" t="s">
        <v>10</v>
      </c>
      <c r="G1980" s="255"/>
    </row>
    <row r="1981" s="246" customFormat="1" customHeight="1" spans="1:7">
      <c r="A1981" s="260">
        <v>1979</v>
      </c>
      <c r="B1981" s="261">
        <v>9787510827808</v>
      </c>
      <c r="C1981" s="262" t="s">
        <v>2008</v>
      </c>
      <c r="D1981" s="260" t="s">
        <v>9</v>
      </c>
      <c r="E1981" s="263">
        <v>3</v>
      </c>
      <c r="F1981" s="254" t="s">
        <v>10</v>
      </c>
      <c r="G1981" s="255"/>
    </row>
    <row r="1982" s="246" customFormat="1" customHeight="1" spans="1:7">
      <c r="A1982" s="260">
        <v>1980</v>
      </c>
      <c r="B1982" s="261">
        <v>9787510827747</v>
      </c>
      <c r="C1982" s="262" t="s">
        <v>2009</v>
      </c>
      <c r="D1982" s="260" t="s">
        <v>9</v>
      </c>
      <c r="E1982" s="263">
        <v>3</v>
      </c>
      <c r="F1982" s="254" t="s">
        <v>10</v>
      </c>
      <c r="G1982" s="255"/>
    </row>
    <row r="1983" s="246" customFormat="1" customHeight="1" spans="1:7">
      <c r="A1983" s="260">
        <v>1981</v>
      </c>
      <c r="B1983" s="261">
        <v>9787510827754</v>
      </c>
      <c r="C1983" s="262" t="s">
        <v>2010</v>
      </c>
      <c r="D1983" s="260" t="s">
        <v>9</v>
      </c>
      <c r="E1983" s="263">
        <v>3</v>
      </c>
      <c r="F1983" s="254" t="s">
        <v>10</v>
      </c>
      <c r="G1983" s="255"/>
    </row>
    <row r="1984" s="246" customFormat="1" customHeight="1" spans="1:7">
      <c r="A1984" s="260">
        <v>1982</v>
      </c>
      <c r="B1984" s="261">
        <v>9787510827815</v>
      </c>
      <c r="C1984" s="262" t="s">
        <v>2011</v>
      </c>
      <c r="D1984" s="260" t="s">
        <v>9</v>
      </c>
      <c r="E1984" s="263">
        <v>3</v>
      </c>
      <c r="F1984" s="254" t="s">
        <v>10</v>
      </c>
      <c r="G1984" s="255"/>
    </row>
    <row r="1985" s="246" customFormat="1" customHeight="1" spans="1:7">
      <c r="A1985" s="260">
        <v>1983</v>
      </c>
      <c r="B1985" s="261">
        <v>9787500099178</v>
      </c>
      <c r="C1985" s="262" t="s">
        <v>2012</v>
      </c>
      <c r="D1985" s="260" t="s">
        <v>54</v>
      </c>
      <c r="E1985" s="263">
        <v>3</v>
      </c>
      <c r="F1985" s="254" t="s">
        <v>10</v>
      </c>
      <c r="G1985" s="255"/>
    </row>
    <row r="1986" s="246" customFormat="1" customHeight="1" spans="1:7">
      <c r="A1986" s="260">
        <v>1984</v>
      </c>
      <c r="B1986" s="261">
        <v>9787500099161</v>
      </c>
      <c r="C1986" s="262" t="s">
        <v>2013</v>
      </c>
      <c r="D1986" s="260" t="s">
        <v>54</v>
      </c>
      <c r="E1986" s="263">
        <v>3</v>
      </c>
      <c r="F1986" s="254" t="s">
        <v>10</v>
      </c>
      <c r="G1986" s="255"/>
    </row>
    <row r="1987" s="246" customFormat="1" customHeight="1" spans="1:7">
      <c r="A1987" s="260">
        <v>1985</v>
      </c>
      <c r="B1987" s="261">
        <v>9787511215550</v>
      </c>
      <c r="C1987" s="262" t="s">
        <v>2014</v>
      </c>
      <c r="D1987" s="260" t="s">
        <v>9</v>
      </c>
      <c r="E1987" s="263">
        <v>3</v>
      </c>
      <c r="F1987" s="254" t="s">
        <v>10</v>
      </c>
      <c r="G1987" s="255"/>
    </row>
    <row r="1988" s="246" customFormat="1" customHeight="1" spans="1:7">
      <c r="A1988" s="260">
        <v>1986</v>
      </c>
      <c r="B1988" s="261">
        <v>9787511214089</v>
      </c>
      <c r="C1988" s="262" t="s">
        <v>2015</v>
      </c>
      <c r="D1988" s="260" t="s">
        <v>61</v>
      </c>
      <c r="E1988" s="263">
        <v>3</v>
      </c>
      <c r="F1988" s="254" t="s">
        <v>10</v>
      </c>
      <c r="G1988" s="255"/>
    </row>
    <row r="1989" s="246" customFormat="1" customHeight="1" spans="1:7">
      <c r="A1989" s="260">
        <v>1987</v>
      </c>
      <c r="B1989" s="261">
        <v>9787511214249</v>
      </c>
      <c r="C1989" s="262" t="s">
        <v>2016</v>
      </c>
      <c r="D1989" s="260" t="s">
        <v>9</v>
      </c>
      <c r="E1989" s="263">
        <v>3</v>
      </c>
      <c r="F1989" s="254" t="s">
        <v>10</v>
      </c>
      <c r="G1989" s="255"/>
    </row>
    <row r="1990" s="246" customFormat="1" customHeight="1" spans="1:7">
      <c r="A1990" s="260">
        <v>1988</v>
      </c>
      <c r="B1990" s="261">
        <v>9787552529449</v>
      </c>
      <c r="C1990" s="262" t="s">
        <v>2017</v>
      </c>
      <c r="D1990" s="260" t="s">
        <v>73</v>
      </c>
      <c r="E1990" s="263">
        <v>3</v>
      </c>
      <c r="F1990" s="254" t="s">
        <v>10</v>
      </c>
      <c r="G1990" s="255"/>
    </row>
    <row r="1991" s="246" customFormat="1" customHeight="1" spans="1:7">
      <c r="A1991" s="260">
        <v>1989</v>
      </c>
      <c r="B1991" s="261">
        <v>9787552529418</v>
      </c>
      <c r="C1991" s="262" t="s">
        <v>2018</v>
      </c>
      <c r="D1991" s="260" t="s">
        <v>73</v>
      </c>
      <c r="E1991" s="263">
        <v>3</v>
      </c>
      <c r="F1991" s="254" t="s">
        <v>10</v>
      </c>
      <c r="G1991" s="255"/>
    </row>
    <row r="1992" s="246" customFormat="1" customHeight="1" spans="1:7">
      <c r="A1992" s="260">
        <v>1990</v>
      </c>
      <c r="B1992" s="261">
        <v>9787552528305</v>
      </c>
      <c r="C1992" s="262" t="s">
        <v>2019</v>
      </c>
      <c r="D1992" s="260" t="s">
        <v>73</v>
      </c>
      <c r="E1992" s="263">
        <v>3</v>
      </c>
      <c r="F1992" s="254" t="s">
        <v>10</v>
      </c>
      <c r="G1992" s="255"/>
    </row>
    <row r="1993" s="246" customFormat="1" customHeight="1" spans="1:7">
      <c r="A1993" s="260">
        <v>1991</v>
      </c>
      <c r="B1993" s="261">
        <v>9787552529463</v>
      </c>
      <c r="C1993" s="262" t="s">
        <v>2020</v>
      </c>
      <c r="D1993" s="260" t="s">
        <v>73</v>
      </c>
      <c r="E1993" s="263">
        <v>3</v>
      </c>
      <c r="F1993" s="254" t="s">
        <v>10</v>
      </c>
      <c r="G1993" s="255"/>
    </row>
    <row r="1994" s="246" customFormat="1" customHeight="1" spans="1:7">
      <c r="A1994" s="260">
        <v>1992</v>
      </c>
      <c r="B1994" s="261">
        <v>9787552529456</v>
      </c>
      <c r="C1994" s="262" t="s">
        <v>2021</v>
      </c>
      <c r="D1994" s="260" t="s">
        <v>73</v>
      </c>
      <c r="E1994" s="263">
        <v>3</v>
      </c>
      <c r="F1994" s="254" t="s">
        <v>10</v>
      </c>
      <c r="G1994" s="255"/>
    </row>
    <row r="1995" s="246" customFormat="1" customHeight="1" spans="1:7">
      <c r="A1995" s="260">
        <v>1993</v>
      </c>
      <c r="B1995" s="261">
        <v>9787552529425</v>
      </c>
      <c r="C1995" s="262" t="s">
        <v>2022</v>
      </c>
      <c r="D1995" s="260" t="s">
        <v>73</v>
      </c>
      <c r="E1995" s="263">
        <v>3</v>
      </c>
      <c r="F1995" s="254" t="s">
        <v>10</v>
      </c>
      <c r="G1995" s="255"/>
    </row>
    <row r="1996" s="246" customFormat="1" customHeight="1" spans="1:7">
      <c r="A1996" s="260">
        <v>1994</v>
      </c>
      <c r="B1996" s="261">
        <v>9787552529470</v>
      </c>
      <c r="C1996" s="262" t="s">
        <v>2023</v>
      </c>
      <c r="D1996" s="260" t="s">
        <v>73</v>
      </c>
      <c r="E1996" s="263">
        <v>3</v>
      </c>
      <c r="F1996" s="254" t="s">
        <v>10</v>
      </c>
      <c r="G1996" s="255"/>
    </row>
    <row r="1997" s="246" customFormat="1" customHeight="1" spans="1:7">
      <c r="A1997" s="260">
        <v>1995</v>
      </c>
      <c r="B1997" s="261">
        <v>9787552528299</v>
      </c>
      <c r="C1997" s="262" t="s">
        <v>2024</v>
      </c>
      <c r="D1997" s="260" t="s">
        <v>73</v>
      </c>
      <c r="E1997" s="263">
        <v>3</v>
      </c>
      <c r="F1997" s="254" t="s">
        <v>10</v>
      </c>
      <c r="G1997" s="255"/>
    </row>
    <row r="1998" s="246" customFormat="1" customHeight="1" spans="1:7">
      <c r="A1998" s="260">
        <v>1996</v>
      </c>
      <c r="B1998" s="261">
        <v>9787552528282</v>
      </c>
      <c r="C1998" s="262" t="s">
        <v>2025</v>
      </c>
      <c r="D1998" s="260" t="s">
        <v>73</v>
      </c>
      <c r="E1998" s="263">
        <v>3</v>
      </c>
      <c r="F1998" s="254" t="s">
        <v>10</v>
      </c>
      <c r="G1998" s="255"/>
    </row>
    <row r="1999" s="246" customFormat="1" customHeight="1" spans="1:7">
      <c r="A1999" s="260">
        <v>1997</v>
      </c>
      <c r="B1999" s="261">
        <v>9787552529432</v>
      </c>
      <c r="C1999" s="262" t="s">
        <v>2026</v>
      </c>
      <c r="D1999" s="260" t="s">
        <v>73</v>
      </c>
      <c r="E1999" s="263">
        <v>3</v>
      </c>
      <c r="F1999" s="254" t="s">
        <v>10</v>
      </c>
      <c r="G1999" s="255"/>
    </row>
    <row r="2000" s="246" customFormat="1" customHeight="1" spans="1:7">
      <c r="A2000" s="260">
        <v>1998</v>
      </c>
      <c r="B2000" s="261">
        <v>9787551107624</v>
      </c>
      <c r="C2000" s="262" t="s">
        <v>2027</v>
      </c>
      <c r="D2000" s="260" t="s">
        <v>9</v>
      </c>
      <c r="E2000" s="263">
        <v>3</v>
      </c>
      <c r="F2000" s="254" t="s">
        <v>10</v>
      </c>
      <c r="G2000" s="255"/>
    </row>
    <row r="2001" s="246" customFormat="1" customHeight="1" spans="1:7">
      <c r="A2001" s="260">
        <v>1999</v>
      </c>
      <c r="B2001" s="261">
        <v>9787551107563</v>
      </c>
      <c r="C2001" s="262" t="s">
        <v>2028</v>
      </c>
      <c r="D2001" s="260" t="s">
        <v>9</v>
      </c>
      <c r="E2001" s="263">
        <v>3</v>
      </c>
      <c r="F2001" s="254" t="s">
        <v>10</v>
      </c>
      <c r="G2001" s="255"/>
    </row>
    <row r="2002" s="246" customFormat="1" customHeight="1" spans="1:7">
      <c r="A2002" s="260">
        <v>2000</v>
      </c>
      <c r="B2002" s="261">
        <v>9787510006920</v>
      </c>
      <c r="C2002" s="262" t="s">
        <v>2029</v>
      </c>
      <c r="D2002" s="260" t="s">
        <v>48</v>
      </c>
      <c r="E2002" s="263">
        <v>3</v>
      </c>
      <c r="F2002" s="254" t="s">
        <v>10</v>
      </c>
      <c r="G2002" s="255"/>
    </row>
    <row r="2003" s="246" customFormat="1" customHeight="1" spans="1:7">
      <c r="A2003" s="260">
        <v>2001</v>
      </c>
      <c r="B2003" s="261">
        <v>9787530868645</v>
      </c>
      <c r="C2003" s="262" t="s">
        <v>2030</v>
      </c>
      <c r="D2003" s="260" t="s">
        <v>14</v>
      </c>
      <c r="E2003" s="263">
        <v>3</v>
      </c>
      <c r="F2003" s="254" t="s">
        <v>10</v>
      </c>
      <c r="G2003" s="255"/>
    </row>
    <row r="2004" s="246" customFormat="1" customHeight="1" spans="1:7">
      <c r="A2004" s="260">
        <v>2002</v>
      </c>
      <c r="B2004" s="261">
        <v>9787530868676</v>
      </c>
      <c r="C2004" s="262" t="s">
        <v>2031</v>
      </c>
      <c r="D2004" s="260" t="s">
        <v>12</v>
      </c>
      <c r="E2004" s="263">
        <v>3</v>
      </c>
      <c r="F2004" s="254" t="s">
        <v>10</v>
      </c>
      <c r="G2004" s="255"/>
    </row>
    <row r="2005" s="246" customFormat="1" customHeight="1" spans="1:7">
      <c r="A2005" s="260">
        <v>2003</v>
      </c>
      <c r="B2005" s="261">
        <v>9787530869383</v>
      </c>
      <c r="C2005" s="262" t="s">
        <v>2032</v>
      </c>
      <c r="D2005" s="260" t="s">
        <v>16</v>
      </c>
      <c r="E2005" s="263">
        <v>3</v>
      </c>
      <c r="F2005" s="254" t="s">
        <v>10</v>
      </c>
      <c r="G2005" s="255"/>
    </row>
    <row r="2006" s="246" customFormat="1" customHeight="1" spans="1:7">
      <c r="A2006" s="260">
        <v>2004</v>
      </c>
      <c r="B2006" s="261">
        <v>9787530868621</v>
      </c>
      <c r="C2006" s="262" t="s">
        <v>2033</v>
      </c>
      <c r="D2006" s="260" t="s">
        <v>54</v>
      </c>
      <c r="E2006" s="263">
        <v>3</v>
      </c>
      <c r="F2006" s="254" t="s">
        <v>10</v>
      </c>
      <c r="G2006" s="255"/>
    </row>
    <row r="2007" s="246" customFormat="1" customHeight="1" spans="1:7">
      <c r="A2007" s="260">
        <v>2005</v>
      </c>
      <c r="B2007" s="261">
        <v>9787530868669</v>
      </c>
      <c r="C2007" s="262" t="s">
        <v>2034</v>
      </c>
      <c r="D2007" s="260" t="s">
        <v>12</v>
      </c>
      <c r="E2007" s="263">
        <v>3</v>
      </c>
      <c r="F2007" s="254" t="s">
        <v>10</v>
      </c>
      <c r="G2007" s="255"/>
    </row>
    <row r="2008" s="246" customFormat="1" customHeight="1" spans="1:7">
      <c r="A2008" s="260">
        <v>2006</v>
      </c>
      <c r="B2008" s="261">
        <v>9787530868614</v>
      </c>
      <c r="C2008" s="262" t="s">
        <v>2035</v>
      </c>
      <c r="D2008" s="260" t="s">
        <v>14</v>
      </c>
      <c r="E2008" s="263">
        <v>3</v>
      </c>
      <c r="F2008" s="254" t="s">
        <v>10</v>
      </c>
      <c r="G2008" s="255"/>
    </row>
    <row r="2009" s="246" customFormat="1" customHeight="1" spans="1:7">
      <c r="A2009" s="260">
        <v>2007</v>
      </c>
      <c r="B2009" s="261">
        <v>9787530868652</v>
      </c>
      <c r="C2009" s="262" t="s">
        <v>2036</v>
      </c>
      <c r="D2009" s="260" t="s">
        <v>12</v>
      </c>
      <c r="E2009" s="263">
        <v>3</v>
      </c>
      <c r="F2009" s="254" t="s">
        <v>10</v>
      </c>
      <c r="G2009" s="255"/>
    </row>
    <row r="2010" s="246" customFormat="1" customHeight="1" spans="1:7">
      <c r="A2010" s="260">
        <v>2008</v>
      </c>
      <c r="B2010" s="261">
        <v>9787530868638</v>
      </c>
      <c r="C2010" s="262" t="s">
        <v>2037</v>
      </c>
      <c r="D2010" s="260" t="s">
        <v>23</v>
      </c>
      <c r="E2010" s="263">
        <v>3</v>
      </c>
      <c r="F2010" s="254" t="s">
        <v>10</v>
      </c>
      <c r="G2010" s="255"/>
    </row>
    <row r="2011" s="246" customFormat="1" customHeight="1" spans="1:7">
      <c r="A2011" s="260">
        <v>2009</v>
      </c>
      <c r="B2011" s="261">
        <v>9787565805219</v>
      </c>
      <c r="C2011" s="262" t="s">
        <v>2038</v>
      </c>
      <c r="D2011" s="260" t="s">
        <v>9</v>
      </c>
      <c r="E2011" s="263">
        <v>3</v>
      </c>
      <c r="F2011" s="254" t="s">
        <v>10</v>
      </c>
      <c r="G2011" s="255"/>
    </row>
    <row r="2012" s="246" customFormat="1" customHeight="1" spans="1:7">
      <c r="A2012" s="260">
        <v>2010</v>
      </c>
      <c r="B2012" s="261">
        <v>9787565815416</v>
      </c>
      <c r="C2012" s="262" t="s">
        <v>2039</v>
      </c>
      <c r="D2012" s="260" t="s">
        <v>145</v>
      </c>
      <c r="E2012" s="263">
        <v>3</v>
      </c>
      <c r="F2012" s="254" t="s">
        <v>10</v>
      </c>
      <c r="G2012" s="255"/>
    </row>
    <row r="2013" s="246" customFormat="1" customHeight="1" spans="1:7">
      <c r="A2013" s="260">
        <v>2011</v>
      </c>
      <c r="B2013" s="261">
        <v>9787565815898</v>
      </c>
      <c r="C2013" s="262" t="s">
        <v>2040</v>
      </c>
      <c r="D2013" s="260" t="s">
        <v>9</v>
      </c>
      <c r="E2013" s="263">
        <v>3</v>
      </c>
      <c r="F2013" s="254" t="s">
        <v>10</v>
      </c>
      <c r="G2013" s="255"/>
    </row>
    <row r="2014" s="246" customFormat="1" customHeight="1" spans="1:7">
      <c r="A2014" s="260">
        <v>2012</v>
      </c>
      <c r="B2014" s="261">
        <v>9787565815935</v>
      </c>
      <c r="C2014" s="262" t="s">
        <v>2041</v>
      </c>
      <c r="D2014" s="260" t="s">
        <v>9</v>
      </c>
      <c r="E2014" s="263">
        <v>3</v>
      </c>
      <c r="F2014" s="254" t="s">
        <v>10</v>
      </c>
      <c r="G2014" s="255"/>
    </row>
    <row r="2015" s="246" customFormat="1" customHeight="1" spans="1:7">
      <c r="A2015" s="260">
        <v>2013</v>
      </c>
      <c r="B2015" s="261">
        <v>9787565815942</v>
      </c>
      <c r="C2015" s="262" t="s">
        <v>2042</v>
      </c>
      <c r="D2015" s="260" t="s">
        <v>9</v>
      </c>
      <c r="E2015" s="263">
        <v>3</v>
      </c>
      <c r="F2015" s="254" t="s">
        <v>10</v>
      </c>
      <c r="G2015" s="255"/>
    </row>
    <row r="2016" s="246" customFormat="1" customHeight="1" spans="1:7">
      <c r="A2016" s="260">
        <v>2014</v>
      </c>
      <c r="B2016" s="261">
        <v>9787565815379</v>
      </c>
      <c r="C2016" s="262" t="s">
        <v>2043</v>
      </c>
      <c r="D2016" s="260" t="s">
        <v>73</v>
      </c>
      <c r="E2016" s="263">
        <v>3</v>
      </c>
      <c r="F2016" s="254" t="s">
        <v>10</v>
      </c>
      <c r="G2016" s="255"/>
    </row>
    <row r="2017" s="246" customFormat="1" customHeight="1" spans="1:7">
      <c r="A2017" s="260">
        <v>2015</v>
      </c>
      <c r="B2017" s="261">
        <v>9787565815904</v>
      </c>
      <c r="C2017" s="262" t="s">
        <v>2044</v>
      </c>
      <c r="D2017" s="260" t="s">
        <v>9</v>
      </c>
      <c r="E2017" s="263">
        <v>3</v>
      </c>
      <c r="F2017" s="254" t="s">
        <v>10</v>
      </c>
      <c r="G2017" s="255"/>
    </row>
    <row r="2018" s="246" customFormat="1" customHeight="1" spans="1:7">
      <c r="A2018" s="260">
        <v>2016</v>
      </c>
      <c r="B2018" s="261">
        <v>9787565815959</v>
      </c>
      <c r="C2018" s="262" t="s">
        <v>2045</v>
      </c>
      <c r="D2018" s="260" t="s">
        <v>9</v>
      </c>
      <c r="E2018" s="263">
        <v>3</v>
      </c>
      <c r="F2018" s="254" t="s">
        <v>10</v>
      </c>
      <c r="G2018" s="255"/>
    </row>
    <row r="2019" s="246" customFormat="1" customHeight="1" spans="1:7">
      <c r="A2019" s="260">
        <v>2017</v>
      </c>
      <c r="B2019" s="261">
        <v>9787565816109</v>
      </c>
      <c r="C2019" s="262" t="s">
        <v>2046</v>
      </c>
      <c r="D2019" s="260" t="s">
        <v>48</v>
      </c>
      <c r="E2019" s="263">
        <v>3</v>
      </c>
      <c r="F2019" s="254" t="s">
        <v>10</v>
      </c>
      <c r="G2019" s="255"/>
    </row>
    <row r="2020" s="246" customFormat="1" customHeight="1" spans="1:7">
      <c r="A2020" s="260">
        <v>2018</v>
      </c>
      <c r="B2020" s="261">
        <v>9787565816208</v>
      </c>
      <c r="C2020" s="262" t="s">
        <v>2047</v>
      </c>
      <c r="D2020" s="260" t="s">
        <v>48</v>
      </c>
      <c r="E2020" s="263">
        <v>3</v>
      </c>
      <c r="F2020" s="254" t="s">
        <v>10</v>
      </c>
      <c r="G2020" s="255"/>
    </row>
    <row r="2021" s="246" customFormat="1" customHeight="1" spans="1:7">
      <c r="A2021" s="260">
        <v>2019</v>
      </c>
      <c r="B2021" s="261">
        <v>9787565816017</v>
      </c>
      <c r="C2021" s="262" t="s">
        <v>2048</v>
      </c>
      <c r="D2021" s="260" t="s">
        <v>12</v>
      </c>
      <c r="E2021" s="263">
        <v>3</v>
      </c>
      <c r="F2021" s="254" t="s">
        <v>10</v>
      </c>
      <c r="G2021" s="255"/>
    </row>
    <row r="2022" s="246" customFormat="1" customHeight="1" spans="1:7">
      <c r="A2022" s="260">
        <v>2020</v>
      </c>
      <c r="B2022" s="261">
        <v>9787565816178</v>
      </c>
      <c r="C2022" s="262" t="s">
        <v>2049</v>
      </c>
      <c r="D2022" s="260" t="s">
        <v>855</v>
      </c>
      <c r="E2022" s="263">
        <v>3</v>
      </c>
      <c r="F2022" s="254" t="s">
        <v>10</v>
      </c>
      <c r="G2022" s="255"/>
    </row>
    <row r="2023" s="246" customFormat="1" customHeight="1" spans="1:7">
      <c r="A2023" s="260">
        <v>2021</v>
      </c>
      <c r="B2023" s="261">
        <v>9787565816123</v>
      </c>
      <c r="C2023" s="262" t="s">
        <v>2050</v>
      </c>
      <c r="D2023" s="260" t="s">
        <v>56</v>
      </c>
      <c r="E2023" s="263">
        <v>3</v>
      </c>
      <c r="F2023" s="254" t="s">
        <v>10</v>
      </c>
      <c r="G2023" s="255"/>
    </row>
    <row r="2024" s="246" customFormat="1" customHeight="1" spans="1:7">
      <c r="A2024" s="260">
        <v>2022</v>
      </c>
      <c r="B2024" s="261">
        <v>9787565815836</v>
      </c>
      <c r="C2024" s="262" t="s">
        <v>2051</v>
      </c>
      <c r="D2024" s="260" t="s">
        <v>374</v>
      </c>
      <c r="E2024" s="263">
        <v>3</v>
      </c>
      <c r="F2024" s="254" t="s">
        <v>10</v>
      </c>
      <c r="G2024" s="255"/>
    </row>
    <row r="2025" s="246" customFormat="1" customHeight="1" spans="1:7">
      <c r="A2025" s="260">
        <v>2023</v>
      </c>
      <c r="B2025" s="261">
        <v>9787565815676</v>
      </c>
      <c r="C2025" s="262" t="s">
        <v>2052</v>
      </c>
      <c r="D2025" s="260" t="s">
        <v>56</v>
      </c>
      <c r="E2025" s="263">
        <v>3</v>
      </c>
      <c r="F2025" s="254" t="s">
        <v>10</v>
      </c>
      <c r="G2025" s="255"/>
    </row>
    <row r="2026" s="246" customFormat="1" customHeight="1" spans="1:7">
      <c r="A2026" s="260">
        <v>2024</v>
      </c>
      <c r="B2026" s="261">
        <v>9787565815362</v>
      </c>
      <c r="C2026" s="262" t="s">
        <v>2053</v>
      </c>
      <c r="D2026" s="260" t="s">
        <v>48</v>
      </c>
      <c r="E2026" s="263">
        <v>3</v>
      </c>
      <c r="F2026" s="254" t="s">
        <v>10</v>
      </c>
      <c r="G2026" s="255"/>
    </row>
    <row r="2027" s="246" customFormat="1" customHeight="1" spans="1:7">
      <c r="A2027" s="260">
        <v>2025</v>
      </c>
      <c r="B2027" s="261">
        <v>9787565815454</v>
      </c>
      <c r="C2027" s="262" t="s">
        <v>2054</v>
      </c>
      <c r="D2027" s="260" t="s">
        <v>48</v>
      </c>
      <c r="E2027" s="263">
        <v>3</v>
      </c>
      <c r="F2027" s="254" t="s">
        <v>10</v>
      </c>
      <c r="G2027" s="255"/>
    </row>
    <row r="2028" s="246" customFormat="1" customHeight="1" spans="1:7">
      <c r="A2028" s="260">
        <v>2026</v>
      </c>
      <c r="B2028" s="261">
        <v>9787565815430</v>
      </c>
      <c r="C2028" s="262" t="s">
        <v>2055</v>
      </c>
      <c r="D2028" s="260" t="s">
        <v>48</v>
      </c>
      <c r="E2028" s="263">
        <v>3</v>
      </c>
      <c r="F2028" s="254" t="s">
        <v>10</v>
      </c>
      <c r="G2028" s="255"/>
    </row>
    <row r="2029" s="246" customFormat="1" customHeight="1" spans="1:7">
      <c r="A2029" s="260">
        <v>2027</v>
      </c>
      <c r="B2029" s="261">
        <v>9787565815683</v>
      </c>
      <c r="C2029" s="262" t="s">
        <v>2056</v>
      </c>
      <c r="D2029" s="260" t="s">
        <v>56</v>
      </c>
      <c r="E2029" s="263">
        <v>3</v>
      </c>
      <c r="F2029" s="254" t="s">
        <v>10</v>
      </c>
      <c r="G2029" s="255"/>
    </row>
    <row r="2030" s="246" customFormat="1" customHeight="1" spans="1:7">
      <c r="A2030" s="260">
        <v>2028</v>
      </c>
      <c r="B2030" s="261">
        <v>9787565815348</v>
      </c>
      <c r="C2030" s="262" t="s">
        <v>2057</v>
      </c>
      <c r="D2030" s="260" t="s">
        <v>48</v>
      </c>
      <c r="E2030" s="263">
        <v>3</v>
      </c>
      <c r="F2030" s="254" t="s">
        <v>10</v>
      </c>
      <c r="G2030" s="255"/>
    </row>
    <row r="2031" s="246" customFormat="1" customHeight="1" spans="1:7">
      <c r="A2031" s="260">
        <v>2029</v>
      </c>
      <c r="B2031" s="261">
        <v>9787565815478</v>
      </c>
      <c r="C2031" s="262" t="s">
        <v>2058</v>
      </c>
      <c r="D2031" s="260" t="s">
        <v>61</v>
      </c>
      <c r="E2031" s="263">
        <v>3</v>
      </c>
      <c r="F2031" s="254" t="s">
        <v>10</v>
      </c>
      <c r="G2031" s="255"/>
    </row>
    <row r="2032" s="246" customFormat="1" customHeight="1" spans="1:7">
      <c r="A2032" s="260">
        <v>2030</v>
      </c>
      <c r="B2032" s="261">
        <v>9787565815560</v>
      </c>
      <c r="C2032" s="262" t="s">
        <v>2059</v>
      </c>
      <c r="D2032" s="260" t="s">
        <v>56</v>
      </c>
      <c r="E2032" s="263">
        <v>3</v>
      </c>
      <c r="F2032" s="254" t="s">
        <v>10</v>
      </c>
      <c r="G2032" s="255"/>
    </row>
    <row r="2033" s="246" customFormat="1" customHeight="1" spans="1:7">
      <c r="A2033" s="260">
        <v>2031</v>
      </c>
      <c r="B2033" s="261">
        <v>9787565816246</v>
      </c>
      <c r="C2033" s="262" t="s">
        <v>2060</v>
      </c>
      <c r="D2033" s="260" t="s">
        <v>855</v>
      </c>
      <c r="E2033" s="263">
        <v>3</v>
      </c>
      <c r="F2033" s="254" t="s">
        <v>10</v>
      </c>
      <c r="G2033" s="255"/>
    </row>
    <row r="2034" s="246" customFormat="1" customHeight="1" spans="1:7">
      <c r="A2034" s="260">
        <v>2032</v>
      </c>
      <c r="B2034" s="261">
        <v>9787565815614</v>
      </c>
      <c r="C2034" s="262" t="s">
        <v>2061</v>
      </c>
      <c r="D2034" s="260" t="s">
        <v>56</v>
      </c>
      <c r="E2034" s="263">
        <v>3</v>
      </c>
      <c r="F2034" s="254" t="s">
        <v>10</v>
      </c>
      <c r="G2034" s="255"/>
    </row>
    <row r="2035" s="246" customFormat="1" customHeight="1" spans="1:7">
      <c r="A2035" s="260">
        <v>2033</v>
      </c>
      <c r="B2035" s="261">
        <v>9787565815607</v>
      </c>
      <c r="C2035" s="262" t="s">
        <v>2062</v>
      </c>
      <c r="D2035" s="260" t="s">
        <v>56</v>
      </c>
      <c r="E2035" s="263">
        <v>3</v>
      </c>
      <c r="F2035" s="254" t="s">
        <v>10</v>
      </c>
      <c r="G2035" s="255"/>
    </row>
    <row r="2036" s="246" customFormat="1" customHeight="1" spans="1:7">
      <c r="A2036" s="260">
        <v>2034</v>
      </c>
      <c r="B2036" s="261">
        <v>9787565815584</v>
      </c>
      <c r="C2036" s="262" t="s">
        <v>2063</v>
      </c>
      <c r="D2036" s="260" t="s">
        <v>56</v>
      </c>
      <c r="E2036" s="263">
        <v>3</v>
      </c>
      <c r="F2036" s="254" t="s">
        <v>10</v>
      </c>
      <c r="G2036" s="255"/>
    </row>
    <row r="2037" s="246" customFormat="1" customHeight="1" spans="1:7">
      <c r="A2037" s="260">
        <v>2035</v>
      </c>
      <c r="B2037" s="261">
        <v>9787565815591</v>
      </c>
      <c r="C2037" s="262" t="s">
        <v>2064</v>
      </c>
      <c r="D2037" s="260" t="s">
        <v>56</v>
      </c>
      <c r="E2037" s="263">
        <v>3</v>
      </c>
      <c r="F2037" s="254" t="s">
        <v>10</v>
      </c>
      <c r="G2037" s="255"/>
    </row>
    <row r="2038" s="246" customFormat="1" customHeight="1" spans="1:7">
      <c r="A2038" s="260">
        <v>2036</v>
      </c>
      <c r="B2038" s="261">
        <v>9787565815829</v>
      </c>
      <c r="C2038" s="262" t="s">
        <v>2065</v>
      </c>
      <c r="D2038" s="260" t="s">
        <v>374</v>
      </c>
      <c r="E2038" s="263">
        <v>3</v>
      </c>
      <c r="F2038" s="254" t="s">
        <v>10</v>
      </c>
      <c r="G2038" s="255"/>
    </row>
    <row r="2039" s="246" customFormat="1" customHeight="1" spans="1:7">
      <c r="A2039" s="260">
        <v>2037</v>
      </c>
      <c r="B2039" s="261">
        <v>9787565815492</v>
      </c>
      <c r="C2039" s="262" t="s">
        <v>2066</v>
      </c>
      <c r="D2039" s="260" t="s">
        <v>73</v>
      </c>
      <c r="E2039" s="263">
        <v>3</v>
      </c>
      <c r="F2039" s="254" t="s">
        <v>10</v>
      </c>
      <c r="G2039" s="255"/>
    </row>
    <row r="2040" s="246" customFormat="1" customHeight="1" spans="1:7">
      <c r="A2040" s="260">
        <v>2038</v>
      </c>
      <c r="B2040" s="261">
        <v>9787565815324</v>
      </c>
      <c r="C2040" s="262" t="s">
        <v>2067</v>
      </c>
      <c r="D2040" s="260" t="s">
        <v>56</v>
      </c>
      <c r="E2040" s="263">
        <v>3</v>
      </c>
      <c r="F2040" s="254" t="s">
        <v>10</v>
      </c>
      <c r="G2040" s="255"/>
    </row>
    <row r="2041" s="246" customFormat="1" customHeight="1" spans="1:7">
      <c r="A2041" s="260">
        <v>2039</v>
      </c>
      <c r="B2041" s="261">
        <v>9787565815485</v>
      </c>
      <c r="C2041" s="262" t="s">
        <v>2068</v>
      </c>
      <c r="D2041" s="260" t="s">
        <v>61</v>
      </c>
      <c r="E2041" s="263">
        <v>3</v>
      </c>
      <c r="F2041" s="254" t="s">
        <v>10</v>
      </c>
      <c r="G2041" s="255"/>
    </row>
    <row r="2042" s="246" customFormat="1" customHeight="1" spans="1:7">
      <c r="A2042" s="260">
        <v>2040</v>
      </c>
      <c r="B2042" s="261">
        <v>9787565816031</v>
      </c>
      <c r="C2042" s="262" t="s">
        <v>2069</v>
      </c>
      <c r="D2042" s="260" t="s">
        <v>48</v>
      </c>
      <c r="E2042" s="263">
        <v>3</v>
      </c>
      <c r="F2042" s="254" t="s">
        <v>10</v>
      </c>
      <c r="G2042" s="255"/>
    </row>
    <row r="2043" s="246" customFormat="1" customHeight="1" spans="1:7">
      <c r="A2043" s="260">
        <v>2041</v>
      </c>
      <c r="B2043" s="261">
        <v>9787565815966</v>
      </c>
      <c r="C2043" s="262" t="s">
        <v>2070</v>
      </c>
      <c r="D2043" s="260" t="s">
        <v>9</v>
      </c>
      <c r="E2043" s="263">
        <v>3</v>
      </c>
      <c r="F2043" s="254" t="s">
        <v>10</v>
      </c>
      <c r="G2043" s="255"/>
    </row>
    <row r="2044" s="246" customFormat="1" customHeight="1" spans="1:7">
      <c r="A2044" s="260">
        <v>2042</v>
      </c>
      <c r="B2044" s="261">
        <v>9787565815553</v>
      </c>
      <c r="C2044" s="262" t="s">
        <v>2071</v>
      </c>
      <c r="D2044" s="260" t="s">
        <v>56</v>
      </c>
      <c r="E2044" s="263">
        <v>3</v>
      </c>
      <c r="F2044" s="254" t="s">
        <v>10</v>
      </c>
      <c r="G2044" s="255"/>
    </row>
    <row r="2045" s="246" customFormat="1" customHeight="1" spans="1:7">
      <c r="A2045" s="260">
        <v>2043</v>
      </c>
      <c r="B2045" s="261">
        <v>9787565816253</v>
      </c>
      <c r="C2045" s="262" t="s">
        <v>2072</v>
      </c>
      <c r="D2045" s="260" t="s">
        <v>910</v>
      </c>
      <c r="E2045" s="263">
        <v>3</v>
      </c>
      <c r="F2045" s="254" t="s">
        <v>10</v>
      </c>
      <c r="G2045" s="255"/>
    </row>
    <row r="2046" s="246" customFormat="1" customHeight="1" spans="1:7">
      <c r="A2046" s="260">
        <v>2044</v>
      </c>
      <c r="B2046" s="261">
        <v>9787565815386</v>
      </c>
      <c r="C2046" s="262" t="s">
        <v>2073</v>
      </c>
      <c r="D2046" s="260" t="s">
        <v>21</v>
      </c>
      <c r="E2046" s="263">
        <v>3</v>
      </c>
      <c r="F2046" s="254" t="s">
        <v>10</v>
      </c>
      <c r="G2046" s="255"/>
    </row>
    <row r="2047" s="246" customFormat="1" customHeight="1" spans="1:7">
      <c r="A2047" s="260">
        <v>2045</v>
      </c>
      <c r="B2047" s="261">
        <v>9787565816079</v>
      </c>
      <c r="C2047" s="262" t="s">
        <v>2074</v>
      </c>
      <c r="D2047" s="260" t="s">
        <v>48</v>
      </c>
      <c r="E2047" s="263">
        <v>3</v>
      </c>
      <c r="F2047" s="254" t="s">
        <v>10</v>
      </c>
      <c r="G2047" s="255"/>
    </row>
    <row r="2048" s="246" customFormat="1" customHeight="1" spans="1:7">
      <c r="A2048" s="260">
        <v>2046</v>
      </c>
      <c r="B2048" s="261">
        <v>9787565815461</v>
      </c>
      <c r="C2048" s="262" t="s">
        <v>2075</v>
      </c>
      <c r="D2048" s="260" t="s">
        <v>56</v>
      </c>
      <c r="E2048" s="263">
        <v>3</v>
      </c>
      <c r="F2048" s="254" t="s">
        <v>10</v>
      </c>
      <c r="G2048" s="255"/>
    </row>
    <row r="2049" s="246" customFormat="1" customHeight="1" spans="1:7">
      <c r="A2049" s="260">
        <v>2047</v>
      </c>
      <c r="B2049" s="261">
        <v>9787565815805</v>
      </c>
      <c r="C2049" s="262" t="s">
        <v>2076</v>
      </c>
      <c r="D2049" s="260" t="s">
        <v>374</v>
      </c>
      <c r="E2049" s="263">
        <v>3</v>
      </c>
      <c r="F2049" s="254" t="s">
        <v>10</v>
      </c>
      <c r="G2049" s="255"/>
    </row>
    <row r="2050" s="246" customFormat="1" customHeight="1" spans="1:7">
      <c r="A2050" s="260">
        <v>2048</v>
      </c>
      <c r="B2050" s="261">
        <v>9787565816161</v>
      </c>
      <c r="C2050" s="262" t="s">
        <v>2077</v>
      </c>
      <c r="D2050" s="260" t="s">
        <v>35</v>
      </c>
      <c r="E2050" s="263">
        <v>3</v>
      </c>
      <c r="F2050" s="254" t="s">
        <v>10</v>
      </c>
      <c r="G2050" s="255"/>
    </row>
    <row r="2051" s="246" customFormat="1" customHeight="1" spans="1:7">
      <c r="A2051" s="260">
        <v>2049</v>
      </c>
      <c r="B2051" s="261">
        <v>9787565816024</v>
      </c>
      <c r="C2051" s="262" t="s">
        <v>2078</v>
      </c>
      <c r="D2051" s="260" t="s">
        <v>910</v>
      </c>
      <c r="E2051" s="263">
        <v>3</v>
      </c>
      <c r="F2051" s="254" t="s">
        <v>10</v>
      </c>
      <c r="G2051" s="255"/>
    </row>
    <row r="2052" s="246" customFormat="1" customHeight="1" spans="1:7">
      <c r="A2052" s="260">
        <v>2050</v>
      </c>
      <c r="B2052" s="261">
        <v>9787565815720</v>
      </c>
      <c r="C2052" s="262" t="s">
        <v>2079</v>
      </c>
      <c r="D2052" s="260" t="s">
        <v>33</v>
      </c>
      <c r="E2052" s="263">
        <v>3</v>
      </c>
      <c r="F2052" s="254" t="s">
        <v>10</v>
      </c>
      <c r="G2052" s="255"/>
    </row>
    <row r="2053" s="246" customFormat="1" customHeight="1" spans="1:7">
      <c r="A2053" s="260">
        <v>2051</v>
      </c>
      <c r="B2053" s="261">
        <v>9787565815690</v>
      </c>
      <c r="C2053" s="262" t="s">
        <v>2080</v>
      </c>
      <c r="D2053" s="260" t="s">
        <v>48</v>
      </c>
      <c r="E2053" s="263">
        <v>3</v>
      </c>
      <c r="F2053" s="254" t="s">
        <v>10</v>
      </c>
      <c r="G2053" s="255"/>
    </row>
    <row r="2054" s="246" customFormat="1" customHeight="1" spans="1:7">
      <c r="A2054" s="260">
        <v>2052</v>
      </c>
      <c r="B2054" s="261">
        <v>9787565815775</v>
      </c>
      <c r="C2054" s="262" t="s">
        <v>2081</v>
      </c>
      <c r="D2054" s="260" t="s">
        <v>33</v>
      </c>
      <c r="E2054" s="263">
        <v>3</v>
      </c>
      <c r="F2054" s="254" t="s">
        <v>10</v>
      </c>
      <c r="G2054" s="255"/>
    </row>
    <row r="2055" s="246" customFormat="1" customHeight="1" spans="1:7">
      <c r="A2055" s="260">
        <v>2053</v>
      </c>
      <c r="B2055" s="261">
        <v>9787565815768</v>
      </c>
      <c r="C2055" s="262" t="s">
        <v>2082</v>
      </c>
      <c r="D2055" s="260" t="s">
        <v>33</v>
      </c>
      <c r="E2055" s="263">
        <v>3</v>
      </c>
      <c r="F2055" s="254" t="s">
        <v>10</v>
      </c>
      <c r="G2055" s="255"/>
    </row>
    <row r="2056" s="246" customFormat="1" customHeight="1" spans="1:7">
      <c r="A2056" s="260">
        <v>2054</v>
      </c>
      <c r="B2056" s="261">
        <v>9787565815782</v>
      </c>
      <c r="C2056" s="262" t="s">
        <v>2083</v>
      </c>
      <c r="D2056" s="260" t="s">
        <v>33</v>
      </c>
      <c r="E2056" s="263">
        <v>3</v>
      </c>
      <c r="F2056" s="254" t="s">
        <v>10</v>
      </c>
      <c r="G2056" s="255"/>
    </row>
    <row r="2057" s="246" customFormat="1" customHeight="1" spans="1:7">
      <c r="A2057" s="260">
        <v>2055</v>
      </c>
      <c r="B2057" s="261">
        <v>9787565815737</v>
      </c>
      <c r="C2057" s="262" t="s">
        <v>2084</v>
      </c>
      <c r="D2057" s="260" t="s">
        <v>145</v>
      </c>
      <c r="E2057" s="263">
        <v>3</v>
      </c>
      <c r="F2057" s="254" t="s">
        <v>10</v>
      </c>
      <c r="G2057" s="255"/>
    </row>
    <row r="2058" s="246" customFormat="1" customHeight="1" spans="1:7">
      <c r="A2058" s="260">
        <v>2056</v>
      </c>
      <c r="B2058" s="261">
        <v>9787565815706</v>
      </c>
      <c r="C2058" s="262" t="s">
        <v>2085</v>
      </c>
      <c r="D2058" s="260" t="s">
        <v>48</v>
      </c>
      <c r="E2058" s="263">
        <v>3</v>
      </c>
      <c r="F2058" s="254" t="s">
        <v>10</v>
      </c>
      <c r="G2058" s="255"/>
    </row>
    <row r="2059" s="246" customFormat="1" customHeight="1" spans="1:7">
      <c r="A2059" s="260">
        <v>2057</v>
      </c>
      <c r="B2059" s="261">
        <v>9787565815713</v>
      </c>
      <c r="C2059" s="262" t="s">
        <v>2086</v>
      </c>
      <c r="D2059" s="260" t="s">
        <v>48</v>
      </c>
      <c r="E2059" s="263">
        <v>3</v>
      </c>
      <c r="F2059" s="254" t="s">
        <v>10</v>
      </c>
      <c r="G2059" s="255"/>
    </row>
    <row r="2060" s="246" customFormat="1" customHeight="1" spans="1:7">
      <c r="A2060" s="260">
        <v>2058</v>
      </c>
      <c r="B2060" s="261">
        <v>9787565815744</v>
      </c>
      <c r="C2060" s="262" t="s">
        <v>2087</v>
      </c>
      <c r="D2060" s="260" t="s">
        <v>145</v>
      </c>
      <c r="E2060" s="263">
        <v>3</v>
      </c>
      <c r="F2060" s="254" t="s">
        <v>10</v>
      </c>
      <c r="G2060" s="255"/>
    </row>
    <row r="2061" s="246" customFormat="1" customHeight="1" spans="1:7">
      <c r="A2061" s="260">
        <v>2059</v>
      </c>
      <c r="B2061" s="261">
        <v>9787565811623</v>
      </c>
      <c r="C2061" s="262" t="s">
        <v>2088</v>
      </c>
      <c r="D2061" s="260" t="s">
        <v>56</v>
      </c>
      <c r="E2061" s="263">
        <v>3</v>
      </c>
      <c r="F2061" s="254" t="s">
        <v>10</v>
      </c>
      <c r="G2061" s="255"/>
    </row>
    <row r="2062" s="246" customFormat="1" customHeight="1" spans="1:7">
      <c r="A2062" s="260">
        <v>2060</v>
      </c>
      <c r="B2062" s="261">
        <v>9787565816222</v>
      </c>
      <c r="C2062" s="262" t="s">
        <v>2089</v>
      </c>
      <c r="D2062" s="260" t="s">
        <v>765</v>
      </c>
      <c r="E2062" s="263">
        <v>3</v>
      </c>
      <c r="F2062" s="254" t="s">
        <v>10</v>
      </c>
      <c r="G2062" s="255"/>
    </row>
    <row r="2063" s="246" customFormat="1" customHeight="1" spans="1:7">
      <c r="A2063" s="260">
        <v>2061</v>
      </c>
      <c r="B2063" s="261">
        <v>9787565815867</v>
      </c>
      <c r="C2063" s="262" t="s">
        <v>2090</v>
      </c>
      <c r="D2063" s="260" t="s">
        <v>374</v>
      </c>
      <c r="E2063" s="263">
        <v>3</v>
      </c>
      <c r="F2063" s="254" t="s">
        <v>10</v>
      </c>
      <c r="G2063" s="255"/>
    </row>
    <row r="2064" s="246" customFormat="1" customHeight="1" spans="1:7">
      <c r="A2064" s="260">
        <v>2062</v>
      </c>
      <c r="B2064" s="261">
        <v>9787565815300</v>
      </c>
      <c r="C2064" s="262" t="s">
        <v>2091</v>
      </c>
      <c r="D2064" s="260" t="s">
        <v>21</v>
      </c>
      <c r="E2064" s="263">
        <v>3</v>
      </c>
      <c r="F2064" s="254" t="s">
        <v>10</v>
      </c>
      <c r="G2064" s="255"/>
    </row>
    <row r="2065" s="246" customFormat="1" customHeight="1" spans="1:7">
      <c r="A2065" s="260">
        <v>2063</v>
      </c>
      <c r="B2065" s="261">
        <v>9787565816192</v>
      </c>
      <c r="C2065" s="262" t="s">
        <v>2092</v>
      </c>
      <c r="D2065" s="260" t="s">
        <v>12</v>
      </c>
      <c r="E2065" s="263">
        <v>3</v>
      </c>
      <c r="F2065" s="254" t="s">
        <v>10</v>
      </c>
      <c r="G2065" s="255"/>
    </row>
    <row r="2066" s="246" customFormat="1" customHeight="1" spans="1:7">
      <c r="A2066" s="260">
        <v>2064</v>
      </c>
      <c r="B2066" s="261">
        <v>9787565815294</v>
      </c>
      <c r="C2066" s="262" t="s">
        <v>2093</v>
      </c>
      <c r="D2066" s="260" t="s">
        <v>21</v>
      </c>
      <c r="E2066" s="263">
        <v>3</v>
      </c>
      <c r="F2066" s="254" t="s">
        <v>10</v>
      </c>
      <c r="G2066" s="255"/>
    </row>
    <row r="2067" s="246" customFormat="1" customHeight="1" spans="1:7">
      <c r="A2067" s="260">
        <v>2065</v>
      </c>
      <c r="B2067" s="261">
        <v>9787565815287</v>
      </c>
      <c r="C2067" s="262" t="s">
        <v>2094</v>
      </c>
      <c r="D2067" s="260" t="s">
        <v>56</v>
      </c>
      <c r="E2067" s="263">
        <v>3</v>
      </c>
      <c r="F2067" s="254" t="s">
        <v>10</v>
      </c>
      <c r="G2067" s="255"/>
    </row>
    <row r="2068" s="246" customFormat="1" customHeight="1" spans="1:7">
      <c r="A2068" s="260">
        <v>2066</v>
      </c>
      <c r="B2068" s="261">
        <v>9787565815874</v>
      </c>
      <c r="C2068" s="262" t="s">
        <v>2095</v>
      </c>
      <c r="D2068" s="260" t="s">
        <v>374</v>
      </c>
      <c r="E2068" s="263">
        <v>3</v>
      </c>
      <c r="F2068" s="254" t="s">
        <v>10</v>
      </c>
      <c r="G2068" s="255"/>
    </row>
    <row r="2069" s="246" customFormat="1" customHeight="1" spans="1:7">
      <c r="A2069" s="260">
        <v>2067</v>
      </c>
      <c r="B2069" s="261">
        <v>9787565815270</v>
      </c>
      <c r="C2069" s="262" t="s">
        <v>2096</v>
      </c>
      <c r="D2069" s="260" t="s">
        <v>21</v>
      </c>
      <c r="E2069" s="263">
        <v>3</v>
      </c>
      <c r="F2069" s="254" t="s">
        <v>10</v>
      </c>
      <c r="G2069" s="255"/>
    </row>
    <row r="2070" s="246" customFormat="1" customHeight="1" spans="1:7">
      <c r="A2070" s="260">
        <v>2068</v>
      </c>
      <c r="B2070" s="261">
        <v>9787565815263</v>
      </c>
      <c r="C2070" s="262" t="s">
        <v>2097</v>
      </c>
      <c r="D2070" s="260" t="s">
        <v>239</v>
      </c>
      <c r="E2070" s="263">
        <v>3</v>
      </c>
      <c r="F2070" s="254" t="s">
        <v>10</v>
      </c>
      <c r="G2070" s="255"/>
    </row>
    <row r="2071" s="246" customFormat="1" customHeight="1" spans="1:7">
      <c r="A2071" s="260">
        <v>2069</v>
      </c>
      <c r="B2071" s="261">
        <v>9787565816086</v>
      </c>
      <c r="C2071" s="262" t="s">
        <v>2098</v>
      </c>
      <c r="D2071" s="260" t="s">
        <v>48</v>
      </c>
      <c r="E2071" s="263">
        <v>3</v>
      </c>
      <c r="F2071" s="254" t="s">
        <v>10</v>
      </c>
      <c r="G2071" s="255"/>
    </row>
    <row r="2072" s="246" customFormat="1" customHeight="1" spans="1:7">
      <c r="A2072" s="260">
        <v>2070</v>
      </c>
      <c r="B2072" s="261">
        <v>9787565815621</v>
      </c>
      <c r="C2072" s="262" t="s">
        <v>2099</v>
      </c>
      <c r="D2072" s="260" t="s">
        <v>56</v>
      </c>
      <c r="E2072" s="263">
        <v>3</v>
      </c>
      <c r="F2072" s="254" t="s">
        <v>10</v>
      </c>
      <c r="G2072" s="255"/>
    </row>
    <row r="2073" s="246" customFormat="1" customHeight="1" spans="1:7">
      <c r="A2073" s="260">
        <v>2071</v>
      </c>
      <c r="B2073" s="261">
        <v>9787565815423</v>
      </c>
      <c r="C2073" s="262" t="s">
        <v>2100</v>
      </c>
      <c r="D2073" s="260" t="s">
        <v>73</v>
      </c>
      <c r="E2073" s="263">
        <v>3</v>
      </c>
      <c r="F2073" s="254" t="s">
        <v>10</v>
      </c>
      <c r="G2073" s="255"/>
    </row>
    <row r="2074" s="246" customFormat="1" customHeight="1" spans="1:7">
      <c r="A2074" s="260">
        <v>2072</v>
      </c>
      <c r="B2074" s="261">
        <v>9787565816154</v>
      </c>
      <c r="C2074" s="262" t="s">
        <v>2101</v>
      </c>
      <c r="D2074" s="260" t="s">
        <v>35</v>
      </c>
      <c r="E2074" s="263">
        <v>3</v>
      </c>
      <c r="F2074" s="254" t="s">
        <v>10</v>
      </c>
      <c r="G2074" s="255"/>
    </row>
    <row r="2075" s="246" customFormat="1" customHeight="1" spans="1:7">
      <c r="A2075" s="260">
        <v>2073</v>
      </c>
      <c r="B2075" s="261">
        <v>9787565815850</v>
      </c>
      <c r="C2075" s="262" t="s">
        <v>2102</v>
      </c>
      <c r="D2075" s="260" t="s">
        <v>33</v>
      </c>
      <c r="E2075" s="263">
        <v>3</v>
      </c>
      <c r="F2075" s="254" t="s">
        <v>10</v>
      </c>
      <c r="G2075" s="255"/>
    </row>
    <row r="2076" s="246" customFormat="1" customHeight="1" spans="1:7">
      <c r="A2076" s="260">
        <v>2074</v>
      </c>
      <c r="B2076" s="261">
        <v>9787565815881</v>
      </c>
      <c r="C2076" s="262" t="s">
        <v>2103</v>
      </c>
      <c r="D2076" s="260" t="s">
        <v>374</v>
      </c>
      <c r="E2076" s="263">
        <v>3</v>
      </c>
      <c r="F2076" s="254" t="s">
        <v>10</v>
      </c>
      <c r="G2076" s="255"/>
    </row>
    <row r="2077" s="246" customFormat="1" customHeight="1" spans="1:7">
      <c r="A2077" s="260">
        <v>2075</v>
      </c>
      <c r="B2077" s="261">
        <v>9787565815577</v>
      </c>
      <c r="C2077" s="262" t="s">
        <v>2104</v>
      </c>
      <c r="D2077" s="260" t="s">
        <v>56</v>
      </c>
      <c r="E2077" s="263">
        <v>3</v>
      </c>
      <c r="F2077" s="254" t="s">
        <v>10</v>
      </c>
      <c r="G2077" s="255"/>
    </row>
    <row r="2078" s="246" customFormat="1" customHeight="1" spans="1:7">
      <c r="A2078" s="260">
        <v>2076</v>
      </c>
      <c r="B2078" s="261">
        <v>9787552529616</v>
      </c>
      <c r="C2078" s="262" t="s">
        <v>2105</v>
      </c>
      <c r="D2078" s="260" t="s">
        <v>73</v>
      </c>
      <c r="E2078" s="263">
        <v>3</v>
      </c>
      <c r="F2078" s="254" t="s">
        <v>10</v>
      </c>
      <c r="G2078" s="255"/>
    </row>
    <row r="2079" s="246" customFormat="1" customHeight="1" spans="1:7">
      <c r="A2079" s="260">
        <v>2077</v>
      </c>
      <c r="B2079" s="261">
        <v>9787552529531</v>
      </c>
      <c r="C2079" s="262" t="s">
        <v>2106</v>
      </c>
      <c r="D2079" s="260" t="s">
        <v>61</v>
      </c>
      <c r="E2079" s="263">
        <v>3</v>
      </c>
      <c r="F2079" s="254" t="s">
        <v>10</v>
      </c>
      <c r="G2079" s="255"/>
    </row>
    <row r="2080" s="246" customFormat="1" customHeight="1" spans="1:7">
      <c r="A2080" s="260">
        <v>2078</v>
      </c>
      <c r="B2080" s="261">
        <v>9787552529647</v>
      </c>
      <c r="C2080" s="262" t="s">
        <v>2107</v>
      </c>
      <c r="D2080" s="260" t="s">
        <v>48</v>
      </c>
      <c r="E2080" s="263">
        <v>3</v>
      </c>
      <c r="F2080" s="254" t="s">
        <v>10</v>
      </c>
      <c r="G2080" s="255"/>
    </row>
    <row r="2081" s="246" customFormat="1" customHeight="1" spans="1:7">
      <c r="A2081" s="260">
        <v>2079</v>
      </c>
      <c r="B2081" s="261">
        <v>9787552529678</v>
      </c>
      <c r="C2081" s="262" t="s">
        <v>2108</v>
      </c>
      <c r="D2081" s="260" t="s">
        <v>9</v>
      </c>
      <c r="E2081" s="263">
        <v>3</v>
      </c>
      <c r="F2081" s="254" t="s">
        <v>10</v>
      </c>
      <c r="G2081" s="255"/>
    </row>
    <row r="2082" s="246" customFormat="1" customHeight="1" spans="1:7">
      <c r="A2082" s="260">
        <v>2080</v>
      </c>
      <c r="B2082" s="261">
        <v>9787552529630</v>
      </c>
      <c r="C2082" s="262" t="s">
        <v>2109</v>
      </c>
      <c r="D2082" s="260" t="s">
        <v>61</v>
      </c>
      <c r="E2082" s="263">
        <v>3</v>
      </c>
      <c r="F2082" s="254" t="s">
        <v>10</v>
      </c>
      <c r="G2082" s="255"/>
    </row>
    <row r="2083" s="246" customFormat="1" customHeight="1" spans="1:7">
      <c r="A2083" s="260">
        <v>2081</v>
      </c>
      <c r="B2083" s="261">
        <v>9787552529593</v>
      </c>
      <c r="C2083" s="262" t="s">
        <v>2110</v>
      </c>
      <c r="D2083" s="260" t="s">
        <v>61</v>
      </c>
      <c r="E2083" s="263">
        <v>3</v>
      </c>
      <c r="F2083" s="254" t="s">
        <v>10</v>
      </c>
      <c r="G2083" s="255"/>
    </row>
    <row r="2084" s="246" customFormat="1" customHeight="1" spans="1:7">
      <c r="A2084" s="260">
        <v>2082</v>
      </c>
      <c r="B2084" s="261">
        <v>9787552529623</v>
      </c>
      <c r="C2084" s="262" t="s">
        <v>2111</v>
      </c>
      <c r="D2084" s="260" t="s">
        <v>61</v>
      </c>
      <c r="E2084" s="263">
        <v>3</v>
      </c>
      <c r="F2084" s="254" t="s">
        <v>10</v>
      </c>
      <c r="G2084" s="255"/>
    </row>
    <row r="2085" s="246" customFormat="1" customHeight="1" spans="1:7">
      <c r="A2085" s="260">
        <v>2083</v>
      </c>
      <c r="B2085" s="261">
        <v>9787552529579</v>
      </c>
      <c r="C2085" s="262" t="s">
        <v>2112</v>
      </c>
      <c r="D2085" s="260" t="s">
        <v>48</v>
      </c>
      <c r="E2085" s="263">
        <v>3</v>
      </c>
      <c r="F2085" s="254" t="s">
        <v>10</v>
      </c>
      <c r="G2085" s="255"/>
    </row>
    <row r="2086" s="246" customFormat="1" customHeight="1" spans="1:7">
      <c r="A2086" s="260">
        <v>2084</v>
      </c>
      <c r="B2086" s="261">
        <v>9787552529654</v>
      </c>
      <c r="C2086" s="262" t="s">
        <v>2113</v>
      </c>
      <c r="D2086" s="260" t="s">
        <v>73</v>
      </c>
      <c r="E2086" s="263">
        <v>3</v>
      </c>
      <c r="F2086" s="254" t="s">
        <v>10</v>
      </c>
      <c r="G2086" s="255"/>
    </row>
    <row r="2087" s="246" customFormat="1" customHeight="1" spans="1:7">
      <c r="A2087" s="260">
        <v>2085</v>
      </c>
      <c r="B2087" s="261">
        <v>9787552529685</v>
      </c>
      <c r="C2087" s="262" t="s">
        <v>2114</v>
      </c>
      <c r="D2087" s="260" t="s">
        <v>73</v>
      </c>
      <c r="E2087" s="263">
        <v>3</v>
      </c>
      <c r="F2087" s="254" t="s">
        <v>10</v>
      </c>
      <c r="G2087" s="255"/>
    </row>
    <row r="2088" s="246" customFormat="1" customHeight="1" spans="1:7">
      <c r="A2088" s="260">
        <v>2086</v>
      </c>
      <c r="B2088" s="261">
        <v>9787552529661</v>
      </c>
      <c r="C2088" s="262" t="s">
        <v>2115</v>
      </c>
      <c r="D2088" s="260" t="s">
        <v>48</v>
      </c>
      <c r="E2088" s="263">
        <v>3</v>
      </c>
      <c r="F2088" s="254" t="s">
        <v>10</v>
      </c>
      <c r="G2088" s="255"/>
    </row>
    <row r="2089" s="246" customFormat="1" customHeight="1" spans="1:7">
      <c r="A2089" s="260">
        <v>2087</v>
      </c>
      <c r="B2089" s="261">
        <v>9787552529586</v>
      </c>
      <c r="C2089" s="262" t="s">
        <v>2116</v>
      </c>
      <c r="D2089" s="260" t="s">
        <v>9</v>
      </c>
      <c r="E2089" s="263">
        <v>3</v>
      </c>
      <c r="F2089" s="254" t="s">
        <v>10</v>
      </c>
      <c r="G2089" s="255"/>
    </row>
    <row r="2090" s="246" customFormat="1" customHeight="1" spans="1:7">
      <c r="A2090" s="260">
        <v>2088</v>
      </c>
      <c r="B2090" s="261">
        <v>9787552529548</v>
      </c>
      <c r="C2090" s="262" t="s">
        <v>2117</v>
      </c>
      <c r="D2090" s="260" t="s">
        <v>9</v>
      </c>
      <c r="E2090" s="263">
        <v>3</v>
      </c>
      <c r="F2090" s="254" t="s">
        <v>10</v>
      </c>
      <c r="G2090" s="255"/>
    </row>
    <row r="2091" s="246" customFormat="1" customHeight="1" spans="1:7">
      <c r="A2091" s="260">
        <v>2089</v>
      </c>
      <c r="B2091" s="261">
        <v>9787552529609</v>
      </c>
      <c r="C2091" s="262" t="s">
        <v>2118</v>
      </c>
      <c r="D2091" s="260" t="s">
        <v>9</v>
      </c>
      <c r="E2091" s="263">
        <v>3</v>
      </c>
      <c r="F2091" s="254" t="s">
        <v>10</v>
      </c>
      <c r="G2091" s="255"/>
    </row>
    <row r="2092" s="246" customFormat="1" customHeight="1" spans="1:7">
      <c r="A2092" s="260">
        <v>2090</v>
      </c>
      <c r="B2092" s="261">
        <v>9787552529562</v>
      </c>
      <c r="C2092" s="262" t="s">
        <v>2119</v>
      </c>
      <c r="D2092" s="260" t="s">
        <v>73</v>
      </c>
      <c r="E2092" s="263">
        <v>3</v>
      </c>
      <c r="F2092" s="254" t="s">
        <v>10</v>
      </c>
      <c r="G2092" s="255"/>
    </row>
    <row r="2093" s="246" customFormat="1" customHeight="1" spans="1:7">
      <c r="A2093" s="260">
        <v>2091</v>
      </c>
      <c r="B2093" s="261">
        <v>9787552529692</v>
      </c>
      <c r="C2093" s="262" t="s">
        <v>2120</v>
      </c>
      <c r="D2093" s="260" t="s">
        <v>73</v>
      </c>
      <c r="E2093" s="263">
        <v>3</v>
      </c>
      <c r="F2093" s="254" t="s">
        <v>10</v>
      </c>
      <c r="G2093" s="255"/>
    </row>
    <row r="2094" s="246" customFormat="1" customHeight="1" spans="1:7">
      <c r="A2094" s="260">
        <v>2092</v>
      </c>
      <c r="B2094" s="261">
        <v>9787552529708</v>
      </c>
      <c r="C2094" s="262" t="s">
        <v>2121</v>
      </c>
      <c r="D2094" s="260" t="s">
        <v>73</v>
      </c>
      <c r="E2094" s="263">
        <v>3</v>
      </c>
      <c r="F2094" s="254" t="s">
        <v>10</v>
      </c>
      <c r="G2094" s="255"/>
    </row>
    <row r="2095" s="246" customFormat="1" customHeight="1" spans="1:7">
      <c r="A2095" s="260">
        <v>2093</v>
      </c>
      <c r="B2095" s="261">
        <v>9787546319919</v>
      </c>
      <c r="C2095" s="262" t="s">
        <v>2122</v>
      </c>
      <c r="D2095" s="260" t="s">
        <v>48</v>
      </c>
      <c r="E2095" s="263">
        <v>3</v>
      </c>
      <c r="F2095" s="254" t="s">
        <v>10</v>
      </c>
      <c r="G2095" s="255"/>
    </row>
    <row r="2096" s="246" customFormat="1" customHeight="1" spans="1:7">
      <c r="A2096" s="260">
        <v>2094</v>
      </c>
      <c r="B2096" s="261">
        <v>9787546341491</v>
      </c>
      <c r="C2096" s="262" t="s">
        <v>2123</v>
      </c>
      <c r="D2096" s="260" t="s">
        <v>48</v>
      </c>
      <c r="E2096" s="263">
        <v>3</v>
      </c>
      <c r="F2096" s="254" t="s">
        <v>10</v>
      </c>
      <c r="G2096" s="255"/>
    </row>
    <row r="2097" s="246" customFormat="1" customHeight="1" spans="1:7">
      <c r="A2097" s="260">
        <v>2095</v>
      </c>
      <c r="B2097" s="261">
        <v>9787546350462</v>
      </c>
      <c r="C2097" s="262" t="s">
        <v>2124</v>
      </c>
      <c r="D2097" s="260" t="s">
        <v>56</v>
      </c>
      <c r="E2097" s="263">
        <v>3</v>
      </c>
      <c r="F2097" s="254" t="s">
        <v>10</v>
      </c>
      <c r="G2097" s="255"/>
    </row>
    <row r="2098" s="246" customFormat="1" customHeight="1" spans="1:7">
      <c r="A2098" s="260">
        <v>2096</v>
      </c>
      <c r="B2098" s="261">
        <v>9787546341422</v>
      </c>
      <c r="C2098" s="262" t="s">
        <v>2125</v>
      </c>
      <c r="D2098" s="260" t="s">
        <v>48</v>
      </c>
      <c r="E2098" s="263">
        <v>3</v>
      </c>
      <c r="F2098" s="254" t="s">
        <v>10</v>
      </c>
      <c r="G2098" s="255"/>
    </row>
    <row r="2099" s="246" customFormat="1" customHeight="1" spans="1:7">
      <c r="A2099" s="260">
        <v>2097</v>
      </c>
      <c r="B2099" s="261">
        <v>9787547209394</v>
      </c>
      <c r="C2099" s="262" t="s">
        <v>2126</v>
      </c>
      <c r="D2099" s="260" t="s">
        <v>33</v>
      </c>
      <c r="E2099" s="263">
        <v>3</v>
      </c>
      <c r="F2099" s="254" t="s">
        <v>10</v>
      </c>
      <c r="G2099" s="255"/>
    </row>
    <row r="2100" s="246" customFormat="1" customHeight="1" spans="1:7">
      <c r="A2100" s="260">
        <v>2098</v>
      </c>
      <c r="B2100" s="261">
        <v>9787546315874</v>
      </c>
      <c r="C2100" s="262" t="s">
        <v>2127</v>
      </c>
      <c r="D2100" s="260" t="s">
        <v>48</v>
      </c>
      <c r="E2100" s="263">
        <v>3</v>
      </c>
      <c r="F2100" s="254" t="s">
        <v>10</v>
      </c>
      <c r="G2100" s="255"/>
    </row>
    <row r="2101" s="246" customFormat="1" customHeight="1" spans="1:7">
      <c r="A2101" s="260">
        <v>2099</v>
      </c>
      <c r="B2101" s="261">
        <v>9787546333441</v>
      </c>
      <c r="C2101" s="262" t="s">
        <v>2128</v>
      </c>
      <c r="D2101" s="260" t="s">
        <v>48</v>
      </c>
      <c r="E2101" s="263">
        <v>3</v>
      </c>
      <c r="F2101" s="254" t="s">
        <v>10</v>
      </c>
      <c r="G2101" s="255"/>
    </row>
    <row r="2102" s="246" customFormat="1" customHeight="1" spans="1:7">
      <c r="A2102" s="260">
        <v>2100</v>
      </c>
      <c r="B2102" s="261">
        <v>9787546341064</v>
      </c>
      <c r="C2102" s="262" t="s">
        <v>2129</v>
      </c>
      <c r="D2102" s="260" t="s">
        <v>9</v>
      </c>
      <c r="E2102" s="263">
        <v>3</v>
      </c>
      <c r="F2102" s="254" t="s">
        <v>10</v>
      </c>
      <c r="G2102" s="255"/>
    </row>
    <row r="2103" s="246" customFormat="1" customHeight="1" spans="1:7">
      <c r="A2103" s="260">
        <v>2101</v>
      </c>
      <c r="B2103" s="261">
        <v>9787546350165</v>
      </c>
      <c r="C2103" s="262" t="s">
        <v>2130</v>
      </c>
      <c r="D2103" s="260" t="s">
        <v>48</v>
      </c>
      <c r="E2103" s="263">
        <v>3</v>
      </c>
      <c r="F2103" s="254" t="s">
        <v>10</v>
      </c>
      <c r="G2103" s="255"/>
    </row>
    <row r="2104" s="246" customFormat="1" customHeight="1" spans="1:7">
      <c r="A2104" s="260">
        <v>2102</v>
      </c>
      <c r="B2104" s="261">
        <v>9787547208373</v>
      </c>
      <c r="C2104" s="262" t="s">
        <v>2131</v>
      </c>
      <c r="D2104" s="260" t="s">
        <v>48</v>
      </c>
      <c r="E2104" s="263">
        <v>3</v>
      </c>
      <c r="F2104" s="254" t="s">
        <v>10</v>
      </c>
      <c r="G2104" s="255"/>
    </row>
    <row r="2105" s="246" customFormat="1" customHeight="1" spans="1:7">
      <c r="A2105" s="260">
        <v>2103</v>
      </c>
      <c r="B2105" s="261">
        <v>9787546339672</v>
      </c>
      <c r="C2105" s="262" t="s">
        <v>2132</v>
      </c>
      <c r="D2105" s="260" t="s">
        <v>48</v>
      </c>
      <c r="E2105" s="263">
        <v>3</v>
      </c>
      <c r="F2105" s="254" t="s">
        <v>10</v>
      </c>
      <c r="G2105" s="255"/>
    </row>
    <row r="2106" s="246" customFormat="1" customHeight="1" spans="1:7">
      <c r="A2106" s="260">
        <v>2104</v>
      </c>
      <c r="B2106" s="261">
        <v>9787546350363</v>
      </c>
      <c r="C2106" s="262" t="s">
        <v>2133</v>
      </c>
      <c r="D2106" s="260" t="s">
        <v>48</v>
      </c>
      <c r="E2106" s="263">
        <v>3</v>
      </c>
      <c r="F2106" s="254" t="s">
        <v>10</v>
      </c>
      <c r="G2106" s="255"/>
    </row>
    <row r="2107" s="246" customFormat="1" customHeight="1" spans="1:7">
      <c r="A2107" s="260">
        <v>2105</v>
      </c>
      <c r="B2107" s="261">
        <v>9787546339665</v>
      </c>
      <c r="C2107" s="262" t="s">
        <v>2134</v>
      </c>
      <c r="D2107" s="260" t="s">
        <v>48</v>
      </c>
      <c r="E2107" s="263">
        <v>3</v>
      </c>
      <c r="F2107" s="254" t="s">
        <v>10</v>
      </c>
      <c r="G2107" s="255"/>
    </row>
    <row r="2108" s="246" customFormat="1" customHeight="1" spans="1:7">
      <c r="A2108" s="260">
        <v>2106</v>
      </c>
      <c r="B2108" s="261">
        <v>9787546316598</v>
      </c>
      <c r="C2108" s="262" t="s">
        <v>2135</v>
      </c>
      <c r="D2108" s="260" t="s">
        <v>48</v>
      </c>
      <c r="E2108" s="263">
        <v>3</v>
      </c>
      <c r="F2108" s="254" t="s">
        <v>10</v>
      </c>
      <c r="G2108" s="255"/>
    </row>
    <row r="2109" s="246" customFormat="1" customHeight="1" spans="1:7">
      <c r="A2109" s="260">
        <v>2107</v>
      </c>
      <c r="B2109" s="261">
        <v>9787546350523</v>
      </c>
      <c r="C2109" s="262" t="s">
        <v>2136</v>
      </c>
      <c r="D2109" s="260" t="s">
        <v>48</v>
      </c>
      <c r="E2109" s="263">
        <v>3</v>
      </c>
      <c r="F2109" s="254" t="s">
        <v>10</v>
      </c>
      <c r="G2109" s="255"/>
    </row>
    <row r="2110" s="246" customFormat="1" customHeight="1" spans="1:7">
      <c r="A2110" s="260">
        <v>2108</v>
      </c>
      <c r="B2110" s="261">
        <v>9787546329123</v>
      </c>
      <c r="C2110" s="262" t="s">
        <v>2137</v>
      </c>
      <c r="D2110" s="260" t="s">
        <v>9</v>
      </c>
      <c r="E2110" s="263">
        <v>3</v>
      </c>
      <c r="F2110" s="254" t="s">
        <v>10</v>
      </c>
      <c r="G2110" s="255"/>
    </row>
    <row r="2111" s="246" customFormat="1" customHeight="1" spans="1:7">
      <c r="A2111" s="260">
        <v>2109</v>
      </c>
      <c r="B2111" s="261">
        <v>9787546339825</v>
      </c>
      <c r="C2111" s="262" t="s">
        <v>2138</v>
      </c>
      <c r="D2111" s="260" t="s">
        <v>48</v>
      </c>
      <c r="E2111" s="263">
        <v>3</v>
      </c>
      <c r="F2111" s="254" t="s">
        <v>10</v>
      </c>
      <c r="G2111" s="255"/>
    </row>
    <row r="2112" s="246" customFormat="1" customHeight="1" spans="1:7">
      <c r="A2112" s="260">
        <v>2110</v>
      </c>
      <c r="B2112" s="261">
        <v>9787546349640</v>
      </c>
      <c r="C2112" s="262" t="s">
        <v>2139</v>
      </c>
      <c r="D2112" s="260" t="s">
        <v>48</v>
      </c>
      <c r="E2112" s="263">
        <v>3</v>
      </c>
      <c r="F2112" s="254" t="s">
        <v>10</v>
      </c>
      <c r="G2112" s="255"/>
    </row>
    <row r="2113" s="246" customFormat="1" customHeight="1" spans="1:7">
      <c r="A2113" s="260">
        <v>2111</v>
      </c>
      <c r="B2113" s="261">
        <v>9787546341002</v>
      </c>
      <c r="C2113" s="262" t="s">
        <v>2140</v>
      </c>
      <c r="D2113" s="260" t="s">
        <v>56</v>
      </c>
      <c r="E2113" s="263">
        <v>3</v>
      </c>
      <c r="F2113" s="254" t="s">
        <v>10</v>
      </c>
      <c r="G2113" s="255"/>
    </row>
    <row r="2114" s="246" customFormat="1" customHeight="1" spans="1:7">
      <c r="A2114" s="260">
        <v>2112</v>
      </c>
      <c r="B2114" s="261">
        <v>9787546349664</v>
      </c>
      <c r="C2114" s="262" t="s">
        <v>2141</v>
      </c>
      <c r="D2114" s="260" t="s">
        <v>48</v>
      </c>
      <c r="E2114" s="263">
        <v>3</v>
      </c>
      <c r="F2114" s="254" t="s">
        <v>10</v>
      </c>
      <c r="G2114" s="255"/>
    </row>
    <row r="2115" s="246" customFormat="1" customHeight="1" spans="1:7">
      <c r="A2115" s="260">
        <v>2113</v>
      </c>
      <c r="B2115" s="261">
        <v>9787538581621</v>
      </c>
      <c r="C2115" s="262" t="s">
        <v>2142</v>
      </c>
      <c r="D2115" s="260" t="s">
        <v>9</v>
      </c>
      <c r="E2115" s="263">
        <v>3</v>
      </c>
      <c r="F2115" s="254" t="s">
        <v>10</v>
      </c>
      <c r="G2115" s="255"/>
    </row>
    <row r="2116" s="246" customFormat="1" customHeight="1" spans="1:7">
      <c r="A2116" s="260">
        <v>2114</v>
      </c>
      <c r="B2116" s="261">
        <v>9787538581591</v>
      </c>
      <c r="C2116" s="262" t="s">
        <v>2143</v>
      </c>
      <c r="D2116" s="260" t="s">
        <v>9</v>
      </c>
      <c r="E2116" s="263">
        <v>3</v>
      </c>
      <c r="F2116" s="254" t="s">
        <v>10</v>
      </c>
      <c r="G2116" s="255"/>
    </row>
    <row r="2117" s="246" customFormat="1" customHeight="1" spans="1:7">
      <c r="A2117" s="260">
        <v>2115</v>
      </c>
      <c r="B2117" s="261">
        <v>9787538582178</v>
      </c>
      <c r="C2117" s="262" t="s">
        <v>2144</v>
      </c>
      <c r="D2117" s="260" t="s">
        <v>9</v>
      </c>
      <c r="E2117" s="263">
        <v>3</v>
      </c>
      <c r="F2117" s="254" t="s">
        <v>10</v>
      </c>
      <c r="G2117" s="255"/>
    </row>
    <row r="2118" s="246" customFormat="1" customHeight="1" spans="1:7">
      <c r="A2118" s="260">
        <v>2116</v>
      </c>
      <c r="B2118" s="261">
        <v>9787538581553</v>
      </c>
      <c r="C2118" s="262" t="s">
        <v>2145</v>
      </c>
      <c r="D2118" s="260" t="s">
        <v>9</v>
      </c>
      <c r="E2118" s="263">
        <v>3</v>
      </c>
      <c r="F2118" s="254" t="s">
        <v>10</v>
      </c>
      <c r="G2118" s="255"/>
    </row>
    <row r="2119" s="246" customFormat="1" customHeight="1" spans="1:7">
      <c r="A2119" s="260">
        <v>2117</v>
      </c>
      <c r="B2119" s="261">
        <v>9787538581508</v>
      </c>
      <c r="C2119" s="262" t="s">
        <v>2146</v>
      </c>
      <c r="D2119" s="260" t="s">
        <v>9</v>
      </c>
      <c r="E2119" s="263">
        <v>3</v>
      </c>
      <c r="F2119" s="254" t="s">
        <v>10</v>
      </c>
      <c r="G2119" s="255"/>
    </row>
    <row r="2120" s="246" customFormat="1" customHeight="1" spans="1:7">
      <c r="A2120" s="260">
        <v>2118</v>
      </c>
      <c r="B2120" s="261">
        <v>9787538582185</v>
      </c>
      <c r="C2120" s="262" t="s">
        <v>2147</v>
      </c>
      <c r="D2120" s="260" t="s">
        <v>9</v>
      </c>
      <c r="E2120" s="263">
        <v>3</v>
      </c>
      <c r="F2120" s="254" t="s">
        <v>10</v>
      </c>
      <c r="G2120" s="255"/>
    </row>
    <row r="2121" s="246" customFormat="1" customHeight="1" spans="1:7">
      <c r="A2121" s="260">
        <v>2119</v>
      </c>
      <c r="B2121" s="261">
        <v>9787538582246</v>
      </c>
      <c r="C2121" s="262" t="s">
        <v>2148</v>
      </c>
      <c r="D2121" s="260" t="s">
        <v>9</v>
      </c>
      <c r="E2121" s="263">
        <v>3</v>
      </c>
      <c r="F2121" s="254" t="s">
        <v>10</v>
      </c>
      <c r="G2121" s="255"/>
    </row>
    <row r="2122" s="246" customFormat="1" customHeight="1" spans="1:7">
      <c r="A2122" s="260">
        <v>2120</v>
      </c>
      <c r="B2122" s="261">
        <v>9787538581584</v>
      </c>
      <c r="C2122" s="262" t="s">
        <v>2149</v>
      </c>
      <c r="D2122" s="260" t="s">
        <v>9</v>
      </c>
      <c r="E2122" s="263">
        <v>3</v>
      </c>
      <c r="F2122" s="254" t="s">
        <v>10</v>
      </c>
      <c r="G2122" s="255"/>
    </row>
    <row r="2123" s="246" customFormat="1" customHeight="1" spans="1:7">
      <c r="A2123" s="260">
        <v>2121</v>
      </c>
      <c r="B2123" s="261">
        <v>9787538581485</v>
      </c>
      <c r="C2123" s="262" t="s">
        <v>2150</v>
      </c>
      <c r="D2123" s="260" t="s">
        <v>9</v>
      </c>
      <c r="E2123" s="263">
        <v>3</v>
      </c>
      <c r="F2123" s="254" t="s">
        <v>10</v>
      </c>
      <c r="G2123" s="255"/>
    </row>
    <row r="2124" s="246" customFormat="1" customHeight="1" spans="1:7">
      <c r="A2124" s="260">
        <v>2122</v>
      </c>
      <c r="B2124" s="261">
        <v>9787538582239</v>
      </c>
      <c r="C2124" s="262" t="s">
        <v>2151</v>
      </c>
      <c r="D2124" s="260" t="s">
        <v>9</v>
      </c>
      <c r="E2124" s="263">
        <v>3</v>
      </c>
      <c r="F2124" s="254" t="s">
        <v>10</v>
      </c>
      <c r="G2124" s="255"/>
    </row>
    <row r="2125" s="246" customFormat="1" customHeight="1" spans="1:7">
      <c r="A2125" s="260">
        <v>2123</v>
      </c>
      <c r="B2125" s="261">
        <v>9787538582109</v>
      </c>
      <c r="C2125" s="262" t="s">
        <v>2152</v>
      </c>
      <c r="D2125" s="260" t="s">
        <v>9</v>
      </c>
      <c r="E2125" s="263">
        <v>3</v>
      </c>
      <c r="F2125" s="254" t="s">
        <v>10</v>
      </c>
      <c r="G2125" s="255"/>
    </row>
    <row r="2126" s="246" customFormat="1" customHeight="1" spans="1:7">
      <c r="A2126" s="260">
        <v>2124</v>
      </c>
      <c r="B2126" s="261">
        <v>9787538582253</v>
      </c>
      <c r="C2126" s="262" t="s">
        <v>2153</v>
      </c>
      <c r="D2126" s="260" t="s">
        <v>9</v>
      </c>
      <c r="E2126" s="263">
        <v>3</v>
      </c>
      <c r="F2126" s="254" t="s">
        <v>10</v>
      </c>
      <c r="G2126" s="255"/>
    </row>
    <row r="2127" s="246" customFormat="1" customHeight="1" spans="1:7">
      <c r="A2127" s="260">
        <v>2125</v>
      </c>
      <c r="B2127" s="261">
        <v>9787538582260</v>
      </c>
      <c r="C2127" s="262" t="s">
        <v>2154</v>
      </c>
      <c r="D2127" s="260" t="s">
        <v>9</v>
      </c>
      <c r="E2127" s="263">
        <v>3</v>
      </c>
      <c r="F2127" s="254" t="s">
        <v>10</v>
      </c>
      <c r="G2127" s="255"/>
    </row>
    <row r="2128" s="246" customFormat="1" customHeight="1" spans="1:7">
      <c r="A2128" s="260">
        <v>2126</v>
      </c>
      <c r="B2128" s="261">
        <v>9787538582161</v>
      </c>
      <c r="C2128" s="262" t="s">
        <v>2155</v>
      </c>
      <c r="D2128" s="260" t="s">
        <v>9</v>
      </c>
      <c r="E2128" s="263">
        <v>3</v>
      </c>
      <c r="F2128" s="254" t="s">
        <v>10</v>
      </c>
      <c r="G2128" s="255"/>
    </row>
    <row r="2129" s="246" customFormat="1" customHeight="1" spans="1:7">
      <c r="A2129" s="260">
        <v>2127</v>
      </c>
      <c r="B2129" s="261">
        <v>9787530868522</v>
      </c>
      <c r="C2129" s="262" t="s">
        <v>2156</v>
      </c>
      <c r="D2129" s="260" t="s">
        <v>73</v>
      </c>
      <c r="E2129" s="263">
        <v>3</v>
      </c>
      <c r="F2129" s="254" t="s">
        <v>10</v>
      </c>
      <c r="G2129" s="255"/>
    </row>
    <row r="2130" s="246" customFormat="1" customHeight="1" spans="1:7">
      <c r="A2130" s="260">
        <v>2128</v>
      </c>
      <c r="B2130" s="261">
        <v>9787530868607</v>
      </c>
      <c r="C2130" s="262" t="s">
        <v>2157</v>
      </c>
      <c r="D2130" s="260" t="s">
        <v>73</v>
      </c>
      <c r="E2130" s="263">
        <v>3</v>
      </c>
      <c r="F2130" s="254" t="s">
        <v>10</v>
      </c>
      <c r="G2130" s="255"/>
    </row>
    <row r="2131" s="246" customFormat="1" customHeight="1" spans="1:7">
      <c r="A2131" s="260">
        <v>2129</v>
      </c>
      <c r="B2131" s="261">
        <v>9787530868515</v>
      </c>
      <c r="C2131" s="262" t="s">
        <v>2158</v>
      </c>
      <c r="D2131" s="260" t="s">
        <v>73</v>
      </c>
      <c r="E2131" s="263">
        <v>3</v>
      </c>
      <c r="F2131" s="254" t="s">
        <v>10</v>
      </c>
      <c r="G2131" s="255"/>
    </row>
    <row r="2132" s="246" customFormat="1" customHeight="1" spans="1:7">
      <c r="A2132" s="260">
        <v>2130</v>
      </c>
      <c r="B2132" s="261">
        <v>9787530868508</v>
      </c>
      <c r="C2132" s="262" t="s">
        <v>2159</v>
      </c>
      <c r="D2132" s="260" t="s">
        <v>73</v>
      </c>
      <c r="E2132" s="263">
        <v>3</v>
      </c>
      <c r="F2132" s="254" t="s">
        <v>10</v>
      </c>
      <c r="G2132" s="255"/>
    </row>
    <row r="2133" s="246" customFormat="1" customHeight="1" spans="1:7">
      <c r="A2133" s="260">
        <v>2131</v>
      </c>
      <c r="B2133" s="261">
        <v>9787530868492</v>
      </c>
      <c r="C2133" s="262" t="s">
        <v>2160</v>
      </c>
      <c r="D2133" s="260" t="s">
        <v>33</v>
      </c>
      <c r="E2133" s="263">
        <v>3</v>
      </c>
      <c r="F2133" s="254" t="s">
        <v>10</v>
      </c>
      <c r="G2133" s="255"/>
    </row>
    <row r="2134" s="246" customFormat="1" customHeight="1" spans="1:7">
      <c r="A2134" s="260">
        <v>2132</v>
      </c>
      <c r="B2134" s="261">
        <v>9787530868591</v>
      </c>
      <c r="C2134" s="262" t="s">
        <v>2161</v>
      </c>
      <c r="D2134" s="260" t="s">
        <v>73</v>
      </c>
      <c r="E2134" s="263">
        <v>3</v>
      </c>
      <c r="F2134" s="254" t="s">
        <v>10</v>
      </c>
      <c r="G2134" s="255"/>
    </row>
    <row r="2135" s="246" customFormat="1" customHeight="1" spans="1:7">
      <c r="A2135" s="260">
        <v>2133</v>
      </c>
      <c r="B2135" s="261">
        <v>9787530868461</v>
      </c>
      <c r="C2135" s="262" t="s">
        <v>2162</v>
      </c>
      <c r="D2135" s="260" t="s">
        <v>21</v>
      </c>
      <c r="E2135" s="263">
        <v>3</v>
      </c>
      <c r="F2135" s="254" t="s">
        <v>10</v>
      </c>
      <c r="G2135" s="255"/>
    </row>
    <row r="2136" s="246" customFormat="1" customHeight="1" spans="1:7">
      <c r="A2136" s="260">
        <v>2134</v>
      </c>
      <c r="B2136" s="261">
        <v>9787530868485</v>
      </c>
      <c r="C2136" s="262" t="s">
        <v>2163</v>
      </c>
      <c r="D2136" s="260" t="s">
        <v>9</v>
      </c>
      <c r="E2136" s="263">
        <v>3</v>
      </c>
      <c r="F2136" s="254" t="s">
        <v>10</v>
      </c>
      <c r="G2136" s="255"/>
    </row>
    <row r="2137" s="246" customFormat="1" customHeight="1" spans="1:7">
      <c r="A2137" s="260">
        <v>2135</v>
      </c>
      <c r="B2137" s="261">
        <v>9787530868478</v>
      </c>
      <c r="C2137" s="262" t="s">
        <v>2164</v>
      </c>
      <c r="D2137" s="260" t="s">
        <v>21</v>
      </c>
      <c r="E2137" s="263">
        <v>3</v>
      </c>
      <c r="F2137" s="254" t="s">
        <v>10</v>
      </c>
      <c r="G2137" s="255"/>
    </row>
    <row r="2138" s="246" customFormat="1" customHeight="1" spans="1:7">
      <c r="A2138" s="260">
        <v>2136</v>
      </c>
      <c r="B2138" s="261">
        <v>9787530868454</v>
      </c>
      <c r="C2138" s="262" t="s">
        <v>2165</v>
      </c>
      <c r="D2138" s="260" t="s">
        <v>21</v>
      </c>
      <c r="E2138" s="263">
        <v>3</v>
      </c>
      <c r="F2138" s="254" t="s">
        <v>10</v>
      </c>
      <c r="G2138" s="255"/>
    </row>
    <row r="2139" s="246" customFormat="1" customHeight="1" spans="1:7">
      <c r="A2139" s="260">
        <v>2137</v>
      </c>
      <c r="B2139" s="261">
        <v>9787530868447</v>
      </c>
      <c r="C2139" s="262" t="s">
        <v>2166</v>
      </c>
      <c r="D2139" s="260" t="s">
        <v>21</v>
      </c>
      <c r="E2139" s="263">
        <v>3</v>
      </c>
      <c r="F2139" s="254" t="s">
        <v>10</v>
      </c>
      <c r="G2139" s="255"/>
    </row>
    <row r="2140" s="246" customFormat="1" customHeight="1" spans="1:7">
      <c r="A2140" s="260">
        <v>2138</v>
      </c>
      <c r="B2140" s="261">
        <v>9787530868430</v>
      </c>
      <c r="C2140" s="262" t="s">
        <v>2167</v>
      </c>
      <c r="D2140" s="260" t="s">
        <v>21</v>
      </c>
      <c r="E2140" s="263">
        <v>3</v>
      </c>
      <c r="F2140" s="254" t="s">
        <v>10</v>
      </c>
      <c r="G2140" s="255"/>
    </row>
    <row r="2141" s="246" customFormat="1" customHeight="1" spans="1:7">
      <c r="A2141" s="260">
        <v>2139</v>
      </c>
      <c r="B2141" s="261">
        <v>9787530868423</v>
      </c>
      <c r="C2141" s="262" t="s">
        <v>2168</v>
      </c>
      <c r="D2141" s="260" t="s">
        <v>21</v>
      </c>
      <c r="E2141" s="263">
        <v>3</v>
      </c>
      <c r="F2141" s="254" t="s">
        <v>10</v>
      </c>
      <c r="G2141" s="255"/>
    </row>
    <row r="2142" s="246" customFormat="1" customHeight="1" spans="1:7">
      <c r="A2142" s="260">
        <v>2140</v>
      </c>
      <c r="B2142" s="261">
        <v>9787530868416</v>
      </c>
      <c r="C2142" s="262" t="s">
        <v>2169</v>
      </c>
      <c r="D2142" s="260" t="s">
        <v>21</v>
      </c>
      <c r="E2142" s="263">
        <v>3</v>
      </c>
      <c r="F2142" s="254" t="s">
        <v>10</v>
      </c>
      <c r="G2142" s="255"/>
    </row>
    <row r="2143" s="246" customFormat="1" customHeight="1" spans="1:7">
      <c r="A2143" s="260">
        <v>2141</v>
      </c>
      <c r="B2143" s="261">
        <v>9787553454795</v>
      </c>
      <c r="C2143" s="262" t="s">
        <v>2170</v>
      </c>
      <c r="D2143" s="260" t="s">
        <v>9</v>
      </c>
      <c r="E2143" s="263">
        <v>3</v>
      </c>
      <c r="F2143" s="254" t="s">
        <v>10</v>
      </c>
      <c r="G2143" s="255"/>
    </row>
    <row r="2144" s="246" customFormat="1" customHeight="1" spans="1:7">
      <c r="A2144" s="260">
        <v>2142</v>
      </c>
      <c r="B2144" s="261">
        <v>9787553416434</v>
      </c>
      <c r="C2144" s="262" t="s">
        <v>2171</v>
      </c>
      <c r="D2144" s="260" t="s">
        <v>9</v>
      </c>
      <c r="E2144" s="263">
        <v>3</v>
      </c>
      <c r="F2144" s="254" t="s">
        <v>10</v>
      </c>
      <c r="G2144" s="255"/>
    </row>
    <row r="2145" s="246" customFormat="1" customHeight="1" spans="1:7">
      <c r="A2145" s="260">
        <v>2143</v>
      </c>
      <c r="B2145" s="261">
        <v>9787553416397</v>
      </c>
      <c r="C2145" s="262" t="s">
        <v>2172</v>
      </c>
      <c r="D2145" s="260" t="s">
        <v>9</v>
      </c>
      <c r="E2145" s="263">
        <v>3</v>
      </c>
      <c r="F2145" s="254" t="s">
        <v>10</v>
      </c>
      <c r="G2145" s="255"/>
    </row>
    <row r="2146" s="246" customFormat="1" customHeight="1" spans="1:7">
      <c r="A2146" s="260">
        <v>2144</v>
      </c>
      <c r="B2146" s="261">
        <v>9787553416182</v>
      </c>
      <c r="C2146" s="262" t="s">
        <v>2173</v>
      </c>
      <c r="D2146" s="260" t="s">
        <v>9</v>
      </c>
      <c r="E2146" s="263">
        <v>3</v>
      </c>
      <c r="F2146" s="254" t="s">
        <v>10</v>
      </c>
      <c r="G2146" s="255"/>
    </row>
    <row r="2147" s="246" customFormat="1" customHeight="1" spans="1:7">
      <c r="A2147" s="260">
        <v>2145</v>
      </c>
      <c r="B2147" s="261">
        <v>9787553416229</v>
      </c>
      <c r="C2147" s="262" t="s">
        <v>2174</v>
      </c>
      <c r="D2147" s="260" t="s">
        <v>9</v>
      </c>
      <c r="E2147" s="263">
        <v>3</v>
      </c>
      <c r="F2147" s="254" t="s">
        <v>10</v>
      </c>
      <c r="G2147" s="255"/>
    </row>
    <row r="2148" s="246" customFormat="1" customHeight="1" spans="1:7">
      <c r="A2148" s="260">
        <v>2146</v>
      </c>
      <c r="B2148" s="261">
        <v>9787553454658</v>
      </c>
      <c r="C2148" s="262" t="s">
        <v>2175</v>
      </c>
      <c r="D2148" s="260" t="s">
        <v>9</v>
      </c>
      <c r="E2148" s="263">
        <v>3</v>
      </c>
      <c r="F2148" s="254" t="s">
        <v>10</v>
      </c>
      <c r="G2148" s="255"/>
    </row>
    <row r="2149" s="246" customFormat="1" customHeight="1" spans="1:7">
      <c r="A2149" s="260">
        <v>2147</v>
      </c>
      <c r="B2149" s="261">
        <v>9787206078460</v>
      </c>
      <c r="C2149" s="262" t="s">
        <v>2176</v>
      </c>
      <c r="D2149" s="260" t="s">
        <v>48</v>
      </c>
      <c r="E2149" s="263">
        <v>3</v>
      </c>
      <c r="F2149" s="254" t="s">
        <v>10</v>
      </c>
      <c r="G2149" s="255"/>
    </row>
    <row r="2150" s="246" customFormat="1" customHeight="1" spans="1:7">
      <c r="A2150" s="260">
        <v>2148</v>
      </c>
      <c r="B2150" s="261">
        <v>9787206078415</v>
      </c>
      <c r="C2150" s="262" t="s">
        <v>2177</v>
      </c>
      <c r="D2150" s="260" t="s">
        <v>48</v>
      </c>
      <c r="E2150" s="263">
        <v>3</v>
      </c>
      <c r="F2150" s="254" t="s">
        <v>10</v>
      </c>
      <c r="G2150" s="255"/>
    </row>
    <row r="2151" s="246" customFormat="1" customHeight="1" spans="1:7">
      <c r="A2151" s="260">
        <v>2149</v>
      </c>
      <c r="B2151" s="261">
        <v>9787206078651</v>
      </c>
      <c r="C2151" s="262" t="s">
        <v>2178</v>
      </c>
      <c r="D2151" s="260" t="s">
        <v>73</v>
      </c>
      <c r="E2151" s="263">
        <v>3</v>
      </c>
      <c r="F2151" s="254" t="s">
        <v>10</v>
      </c>
      <c r="G2151" s="255"/>
    </row>
    <row r="2152" s="246" customFormat="1" customHeight="1" spans="1:7">
      <c r="A2152" s="260">
        <v>2150</v>
      </c>
      <c r="B2152" s="261">
        <v>9787206078873</v>
      </c>
      <c r="C2152" s="262" t="s">
        <v>2179</v>
      </c>
      <c r="D2152" s="260" t="s">
        <v>48</v>
      </c>
      <c r="E2152" s="263">
        <v>3</v>
      </c>
      <c r="F2152" s="254" t="s">
        <v>10</v>
      </c>
      <c r="G2152" s="255"/>
    </row>
    <row r="2153" s="246" customFormat="1" customHeight="1" spans="1:7">
      <c r="A2153" s="260">
        <v>2151</v>
      </c>
      <c r="B2153" s="261">
        <v>9787206078613</v>
      </c>
      <c r="C2153" s="262" t="s">
        <v>2180</v>
      </c>
      <c r="D2153" s="260" t="s">
        <v>48</v>
      </c>
      <c r="E2153" s="263">
        <v>3</v>
      </c>
      <c r="F2153" s="254" t="s">
        <v>10</v>
      </c>
      <c r="G2153" s="255"/>
    </row>
    <row r="2154" s="246" customFormat="1" customHeight="1" spans="1:7">
      <c r="A2154" s="260">
        <v>2152</v>
      </c>
      <c r="B2154" s="261">
        <v>9787206078774</v>
      </c>
      <c r="C2154" s="262" t="s">
        <v>2181</v>
      </c>
      <c r="D2154" s="260" t="s">
        <v>48</v>
      </c>
      <c r="E2154" s="263">
        <v>3</v>
      </c>
      <c r="F2154" s="254" t="s">
        <v>10</v>
      </c>
      <c r="G2154" s="255"/>
    </row>
    <row r="2155" s="246" customFormat="1" customHeight="1" spans="1:7">
      <c r="A2155" s="260">
        <v>2153</v>
      </c>
      <c r="B2155" s="261">
        <v>9787206078439</v>
      </c>
      <c r="C2155" s="262" t="s">
        <v>2182</v>
      </c>
      <c r="D2155" s="260" t="s">
        <v>48</v>
      </c>
      <c r="E2155" s="263">
        <v>3</v>
      </c>
      <c r="F2155" s="254" t="s">
        <v>10</v>
      </c>
      <c r="G2155" s="255"/>
    </row>
    <row r="2156" s="246" customFormat="1" customHeight="1" spans="1:7">
      <c r="A2156" s="260">
        <v>2154</v>
      </c>
      <c r="B2156" s="261">
        <v>9787206078927</v>
      </c>
      <c r="C2156" s="262" t="s">
        <v>2183</v>
      </c>
      <c r="D2156" s="260" t="s">
        <v>48</v>
      </c>
      <c r="E2156" s="263">
        <v>3</v>
      </c>
      <c r="F2156" s="254" t="s">
        <v>10</v>
      </c>
      <c r="G2156" s="255"/>
    </row>
    <row r="2157" s="246" customFormat="1" customHeight="1" spans="1:7">
      <c r="A2157" s="260">
        <v>2155</v>
      </c>
      <c r="B2157" s="261">
        <v>9787206078514</v>
      </c>
      <c r="C2157" s="262" t="s">
        <v>2184</v>
      </c>
      <c r="D2157" s="260" t="s">
        <v>48</v>
      </c>
      <c r="E2157" s="263">
        <v>3</v>
      </c>
      <c r="F2157" s="254" t="s">
        <v>10</v>
      </c>
      <c r="G2157" s="255"/>
    </row>
    <row r="2158" s="246" customFormat="1" customHeight="1" spans="1:7">
      <c r="A2158" s="260">
        <v>2156</v>
      </c>
      <c r="B2158" s="261">
        <v>9787206078996</v>
      </c>
      <c r="C2158" s="262" t="s">
        <v>2185</v>
      </c>
      <c r="D2158" s="260" t="s">
        <v>48</v>
      </c>
      <c r="E2158" s="263">
        <v>3</v>
      </c>
      <c r="F2158" s="254" t="s">
        <v>10</v>
      </c>
      <c r="G2158" s="255"/>
    </row>
    <row r="2159" s="246" customFormat="1" customHeight="1" spans="1:7">
      <c r="A2159" s="260">
        <v>2157</v>
      </c>
      <c r="B2159" s="261">
        <v>9787206078804</v>
      </c>
      <c r="C2159" s="262" t="s">
        <v>2186</v>
      </c>
      <c r="D2159" s="260" t="s">
        <v>48</v>
      </c>
      <c r="E2159" s="263">
        <v>3</v>
      </c>
      <c r="F2159" s="254" t="s">
        <v>10</v>
      </c>
      <c r="G2159" s="255"/>
    </row>
    <row r="2160" s="246" customFormat="1" customHeight="1" spans="1:7">
      <c r="A2160" s="260">
        <v>2158</v>
      </c>
      <c r="B2160" s="261">
        <v>9787206078705</v>
      </c>
      <c r="C2160" s="262" t="s">
        <v>2187</v>
      </c>
      <c r="D2160" s="260" t="s">
        <v>48</v>
      </c>
      <c r="E2160" s="263">
        <v>3</v>
      </c>
      <c r="F2160" s="254" t="s">
        <v>10</v>
      </c>
      <c r="G2160" s="255"/>
    </row>
    <row r="2161" s="246" customFormat="1" customHeight="1" spans="1:7">
      <c r="A2161" s="260">
        <v>2159</v>
      </c>
      <c r="B2161" s="261">
        <v>9787206078699</v>
      </c>
      <c r="C2161" s="262" t="s">
        <v>2188</v>
      </c>
      <c r="D2161" s="260" t="s">
        <v>48</v>
      </c>
      <c r="E2161" s="263">
        <v>3</v>
      </c>
      <c r="F2161" s="254" t="s">
        <v>10</v>
      </c>
      <c r="G2161" s="255"/>
    </row>
    <row r="2162" s="246" customFormat="1" customHeight="1" spans="1:7">
      <c r="A2162" s="260">
        <v>2160</v>
      </c>
      <c r="B2162" s="261">
        <v>9787206078446</v>
      </c>
      <c r="C2162" s="262" t="s">
        <v>2189</v>
      </c>
      <c r="D2162" s="260" t="s">
        <v>48</v>
      </c>
      <c r="E2162" s="263">
        <v>3</v>
      </c>
      <c r="F2162" s="254" t="s">
        <v>10</v>
      </c>
      <c r="G2162" s="255"/>
    </row>
    <row r="2163" s="246" customFormat="1" customHeight="1" spans="1:7">
      <c r="A2163" s="260">
        <v>2161</v>
      </c>
      <c r="B2163" s="261">
        <v>9787206078569</v>
      </c>
      <c r="C2163" s="262" t="s">
        <v>2190</v>
      </c>
      <c r="D2163" s="260" t="s">
        <v>48</v>
      </c>
      <c r="E2163" s="263">
        <v>3</v>
      </c>
      <c r="F2163" s="254" t="s">
        <v>10</v>
      </c>
      <c r="G2163" s="255"/>
    </row>
    <row r="2164" s="246" customFormat="1" customHeight="1" spans="1:7">
      <c r="A2164" s="260">
        <v>2162</v>
      </c>
      <c r="B2164" s="261">
        <v>9787206078859</v>
      </c>
      <c r="C2164" s="262" t="s">
        <v>2191</v>
      </c>
      <c r="D2164" s="260" t="s">
        <v>48</v>
      </c>
      <c r="E2164" s="263">
        <v>3</v>
      </c>
      <c r="F2164" s="254" t="s">
        <v>10</v>
      </c>
      <c r="G2164" s="255"/>
    </row>
    <row r="2165" s="246" customFormat="1" customHeight="1" spans="1:7">
      <c r="A2165" s="260">
        <v>2163</v>
      </c>
      <c r="B2165" s="261">
        <v>9787206078521</v>
      </c>
      <c r="C2165" s="262" t="s">
        <v>2192</v>
      </c>
      <c r="D2165" s="260" t="s">
        <v>48</v>
      </c>
      <c r="E2165" s="263">
        <v>3</v>
      </c>
      <c r="F2165" s="254" t="s">
        <v>10</v>
      </c>
      <c r="G2165" s="255"/>
    </row>
    <row r="2166" s="246" customFormat="1" customHeight="1" spans="1:7">
      <c r="A2166" s="260">
        <v>2164</v>
      </c>
      <c r="B2166" s="261">
        <v>9787206078675</v>
      </c>
      <c r="C2166" s="262" t="s">
        <v>2193</v>
      </c>
      <c r="D2166" s="260" t="s">
        <v>48</v>
      </c>
      <c r="E2166" s="263">
        <v>3</v>
      </c>
      <c r="F2166" s="254" t="s">
        <v>10</v>
      </c>
      <c r="G2166" s="255"/>
    </row>
    <row r="2167" s="246" customFormat="1" customHeight="1" spans="1:7">
      <c r="A2167" s="260">
        <v>2165</v>
      </c>
      <c r="B2167" s="261">
        <v>9787206078484</v>
      </c>
      <c r="C2167" s="262" t="s">
        <v>2194</v>
      </c>
      <c r="D2167" s="260" t="s">
        <v>48</v>
      </c>
      <c r="E2167" s="263">
        <v>3</v>
      </c>
      <c r="F2167" s="254" t="s">
        <v>10</v>
      </c>
      <c r="G2167" s="255"/>
    </row>
    <row r="2168" s="246" customFormat="1" customHeight="1" spans="1:7">
      <c r="A2168" s="260">
        <v>2166</v>
      </c>
      <c r="B2168" s="261">
        <v>9787206078309</v>
      </c>
      <c r="C2168" s="262" t="s">
        <v>2195</v>
      </c>
      <c r="D2168" s="260" t="s">
        <v>48</v>
      </c>
      <c r="E2168" s="263">
        <v>3</v>
      </c>
      <c r="F2168" s="254" t="s">
        <v>10</v>
      </c>
      <c r="G2168" s="255"/>
    </row>
    <row r="2169" s="246" customFormat="1" customHeight="1" spans="1:7">
      <c r="A2169" s="260">
        <v>2167</v>
      </c>
      <c r="B2169" s="261">
        <v>9787206078835</v>
      </c>
      <c r="C2169" s="262" t="s">
        <v>2196</v>
      </c>
      <c r="D2169" s="260" t="s">
        <v>48</v>
      </c>
      <c r="E2169" s="263">
        <v>3</v>
      </c>
      <c r="F2169" s="254" t="s">
        <v>10</v>
      </c>
      <c r="G2169" s="255"/>
    </row>
    <row r="2170" s="246" customFormat="1" customHeight="1" spans="1:7">
      <c r="A2170" s="260">
        <v>2168</v>
      </c>
      <c r="B2170" s="261">
        <v>9787206078712</v>
      </c>
      <c r="C2170" s="262" t="s">
        <v>2197</v>
      </c>
      <c r="D2170" s="260" t="s">
        <v>48</v>
      </c>
      <c r="E2170" s="263">
        <v>3</v>
      </c>
      <c r="F2170" s="254" t="s">
        <v>10</v>
      </c>
      <c r="G2170" s="255"/>
    </row>
    <row r="2171" s="246" customFormat="1" customHeight="1" spans="1:7">
      <c r="A2171" s="260">
        <v>2169</v>
      </c>
      <c r="B2171" s="261">
        <v>9787206078989</v>
      </c>
      <c r="C2171" s="262" t="s">
        <v>2198</v>
      </c>
      <c r="D2171" s="260" t="s">
        <v>48</v>
      </c>
      <c r="E2171" s="263">
        <v>3</v>
      </c>
      <c r="F2171" s="254" t="s">
        <v>10</v>
      </c>
      <c r="G2171" s="255"/>
    </row>
    <row r="2172" s="246" customFormat="1" customHeight="1" spans="1:7">
      <c r="A2172" s="260">
        <v>2170</v>
      </c>
      <c r="B2172" s="261">
        <v>9787206078767</v>
      </c>
      <c r="C2172" s="262" t="s">
        <v>2199</v>
      </c>
      <c r="D2172" s="260" t="s">
        <v>48</v>
      </c>
      <c r="E2172" s="263">
        <v>3</v>
      </c>
      <c r="F2172" s="254" t="s">
        <v>10</v>
      </c>
      <c r="G2172" s="255"/>
    </row>
    <row r="2173" s="246" customFormat="1" customHeight="1" spans="1:7">
      <c r="A2173" s="260">
        <v>2171</v>
      </c>
      <c r="B2173" s="261">
        <v>9787206078583</v>
      </c>
      <c r="C2173" s="262" t="s">
        <v>2200</v>
      </c>
      <c r="D2173" s="260" t="s">
        <v>48</v>
      </c>
      <c r="E2173" s="263">
        <v>3</v>
      </c>
      <c r="F2173" s="254" t="s">
        <v>10</v>
      </c>
      <c r="G2173" s="255"/>
    </row>
    <row r="2174" s="246" customFormat="1" customHeight="1" spans="1:7">
      <c r="A2174" s="260">
        <v>2172</v>
      </c>
      <c r="B2174" s="261">
        <v>9787206078385</v>
      </c>
      <c r="C2174" s="262" t="s">
        <v>2201</v>
      </c>
      <c r="D2174" s="260" t="s">
        <v>48</v>
      </c>
      <c r="E2174" s="263">
        <v>3</v>
      </c>
      <c r="F2174" s="254" t="s">
        <v>10</v>
      </c>
      <c r="G2174" s="255"/>
    </row>
    <row r="2175" s="246" customFormat="1" customHeight="1" spans="1:7">
      <c r="A2175" s="260">
        <v>2173</v>
      </c>
      <c r="B2175" s="261">
        <v>9787206078408</v>
      </c>
      <c r="C2175" s="262" t="s">
        <v>2202</v>
      </c>
      <c r="D2175" s="260" t="s">
        <v>48</v>
      </c>
      <c r="E2175" s="263">
        <v>3</v>
      </c>
      <c r="F2175" s="254" t="s">
        <v>10</v>
      </c>
      <c r="G2175" s="255"/>
    </row>
    <row r="2176" s="246" customFormat="1" customHeight="1" spans="1:7">
      <c r="A2176" s="260">
        <v>2174</v>
      </c>
      <c r="B2176" s="261">
        <v>9787206078897</v>
      </c>
      <c r="C2176" s="262" t="s">
        <v>2203</v>
      </c>
      <c r="D2176" s="260" t="s">
        <v>48</v>
      </c>
      <c r="E2176" s="263">
        <v>3</v>
      </c>
      <c r="F2176" s="254" t="s">
        <v>10</v>
      </c>
      <c r="G2176" s="255"/>
    </row>
    <row r="2177" s="246" customFormat="1" customHeight="1" spans="1:7">
      <c r="A2177" s="260">
        <v>2175</v>
      </c>
      <c r="B2177" s="261">
        <v>9787206078224</v>
      </c>
      <c r="C2177" s="262" t="s">
        <v>2204</v>
      </c>
      <c r="D2177" s="260" t="s">
        <v>48</v>
      </c>
      <c r="E2177" s="263">
        <v>3</v>
      </c>
      <c r="F2177" s="254" t="s">
        <v>10</v>
      </c>
      <c r="G2177" s="255"/>
    </row>
    <row r="2178" s="246" customFormat="1" customHeight="1" spans="1:7">
      <c r="A2178" s="260">
        <v>2176</v>
      </c>
      <c r="B2178" s="261">
        <v>9787206078736</v>
      </c>
      <c r="C2178" s="262" t="s">
        <v>2205</v>
      </c>
      <c r="D2178" s="260" t="s">
        <v>48</v>
      </c>
      <c r="E2178" s="263">
        <v>3</v>
      </c>
      <c r="F2178" s="254" t="s">
        <v>10</v>
      </c>
      <c r="G2178" s="255"/>
    </row>
    <row r="2179" s="246" customFormat="1" customHeight="1" spans="1:7">
      <c r="A2179" s="260">
        <v>2177</v>
      </c>
      <c r="B2179" s="261">
        <v>9787206078354</v>
      </c>
      <c r="C2179" s="262" t="s">
        <v>2206</v>
      </c>
      <c r="D2179" s="260" t="s">
        <v>48</v>
      </c>
      <c r="E2179" s="263">
        <v>3</v>
      </c>
      <c r="F2179" s="254" t="s">
        <v>10</v>
      </c>
      <c r="G2179" s="255"/>
    </row>
    <row r="2180" s="246" customFormat="1" customHeight="1" spans="1:7">
      <c r="A2180" s="260">
        <v>2178</v>
      </c>
      <c r="B2180" s="261">
        <v>9787206078811</v>
      </c>
      <c r="C2180" s="262" t="s">
        <v>2207</v>
      </c>
      <c r="D2180" s="260" t="s">
        <v>48</v>
      </c>
      <c r="E2180" s="263">
        <v>3</v>
      </c>
      <c r="F2180" s="254" t="s">
        <v>10</v>
      </c>
      <c r="G2180" s="255"/>
    </row>
    <row r="2181" s="246" customFormat="1" customHeight="1" spans="1:7">
      <c r="A2181" s="260">
        <v>2179</v>
      </c>
      <c r="B2181" s="261">
        <v>9787206078934</v>
      </c>
      <c r="C2181" s="262" t="s">
        <v>2208</v>
      </c>
      <c r="D2181" s="260" t="s">
        <v>48</v>
      </c>
      <c r="E2181" s="263">
        <v>3</v>
      </c>
      <c r="F2181" s="254" t="s">
        <v>10</v>
      </c>
      <c r="G2181" s="255"/>
    </row>
    <row r="2182" s="246" customFormat="1" customHeight="1" spans="1:7">
      <c r="A2182" s="260">
        <v>2180</v>
      </c>
      <c r="B2182" s="261">
        <v>9787206078965</v>
      </c>
      <c r="C2182" s="262" t="s">
        <v>2209</v>
      </c>
      <c r="D2182" s="260" t="s">
        <v>33</v>
      </c>
      <c r="E2182" s="263">
        <v>3</v>
      </c>
      <c r="F2182" s="254" t="s">
        <v>10</v>
      </c>
      <c r="G2182" s="255"/>
    </row>
    <row r="2183" s="246" customFormat="1" customHeight="1" spans="1:7">
      <c r="A2183" s="260">
        <v>2181</v>
      </c>
      <c r="B2183" s="261">
        <v>9787206078729</v>
      </c>
      <c r="C2183" s="262" t="s">
        <v>2210</v>
      </c>
      <c r="D2183" s="260" t="s">
        <v>48</v>
      </c>
      <c r="E2183" s="263">
        <v>3</v>
      </c>
      <c r="F2183" s="254" t="s">
        <v>10</v>
      </c>
      <c r="G2183" s="255"/>
    </row>
    <row r="2184" s="246" customFormat="1" customHeight="1" spans="1:7">
      <c r="A2184" s="260">
        <v>2182</v>
      </c>
      <c r="B2184" s="261">
        <v>9787206078330</v>
      </c>
      <c r="C2184" s="262" t="s">
        <v>2211</v>
      </c>
      <c r="D2184" s="260" t="s">
        <v>48</v>
      </c>
      <c r="E2184" s="263">
        <v>3</v>
      </c>
      <c r="F2184" s="254" t="s">
        <v>10</v>
      </c>
      <c r="G2184" s="255"/>
    </row>
    <row r="2185" s="246" customFormat="1" customHeight="1" spans="1:7">
      <c r="A2185" s="260">
        <v>2183</v>
      </c>
      <c r="B2185" s="261">
        <v>9787206078316</v>
      </c>
      <c r="C2185" s="262" t="s">
        <v>2212</v>
      </c>
      <c r="D2185" s="260" t="s">
        <v>48</v>
      </c>
      <c r="E2185" s="263">
        <v>3</v>
      </c>
      <c r="F2185" s="254" t="s">
        <v>10</v>
      </c>
      <c r="G2185" s="255"/>
    </row>
    <row r="2186" s="246" customFormat="1" customHeight="1" spans="1:7">
      <c r="A2186" s="260">
        <v>2184</v>
      </c>
      <c r="B2186" s="261">
        <v>9787206078668</v>
      </c>
      <c r="C2186" s="262" t="s">
        <v>2213</v>
      </c>
      <c r="D2186" s="260" t="s">
        <v>48</v>
      </c>
      <c r="E2186" s="263">
        <v>3</v>
      </c>
      <c r="F2186" s="254" t="s">
        <v>10</v>
      </c>
      <c r="G2186" s="255"/>
    </row>
    <row r="2187" s="246" customFormat="1" customHeight="1" spans="1:7">
      <c r="A2187" s="260">
        <v>2185</v>
      </c>
      <c r="B2187" s="261">
        <v>9787206078453</v>
      </c>
      <c r="C2187" s="262" t="s">
        <v>2214</v>
      </c>
      <c r="D2187" s="260" t="s">
        <v>48</v>
      </c>
      <c r="E2187" s="263">
        <v>3</v>
      </c>
      <c r="F2187" s="254" t="s">
        <v>10</v>
      </c>
      <c r="G2187" s="255"/>
    </row>
    <row r="2188" s="246" customFormat="1" customHeight="1" spans="1:7">
      <c r="A2188" s="260">
        <v>2186</v>
      </c>
      <c r="B2188" s="261">
        <v>9787206078422</v>
      </c>
      <c r="C2188" s="262" t="s">
        <v>2215</v>
      </c>
      <c r="D2188" s="260" t="s">
        <v>48</v>
      </c>
      <c r="E2188" s="263">
        <v>3</v>
      </c>
      <c r="F2188" s="254" t="s">
        <v>10</v>
      </c>
      <c r="G2188" s="255"/>
    </row>
    <row r="2189" s="246" customFormat="1" customHeight="1" spans="1:7">
      <c r="A2189" s="260">
        <v>2187</v>
      </c>
      <c r="B2189" s="261">
        <v>9787206078743</v>
      </c>
      <c r="C2189" s="262" t="s">
        <v>2216</v>
      </c>
      <c r="D2189" s="260" t="s">
        <v>48</v>
      </c>
      <c r="E2189" s="263">
        <v>3</v>
      </c>
      <c r="F2189" s="254" t="s">
        <v>10</v>
      </c>
      <c r="G2189" s="255"/>
    </row>
    <row r="2190" s="246" customFormat="1" customHeight="1" spans="1:7">
      <c r="A2190" s="260">
        <v>2188</v>
      </c>
      <c r="B2190" s="261">
        <v>9787206078262</v>
      </c>
      <c r="C2190" s="262" t="s">
        <v>2217</v>
      </c>
      <c r="D2190" s="260" t="s">
        <v>48</v>
      </c>
      <c r="E2190" s="263">
        <v>3</v>
      </c>
      <c r="F2190" s="254" t="s">
        <v>10</v>
      </c>
      <c r="G2190" s="255"/>
    </row>
    <row r="2191" s="246" customFormat="1" customHeight="1" spans="1:7">
      <c r="A2191" s="260">
        <v>2189</v>
      </c>
      <c r="B2191" s="261">
        <v>9787206078620</v>
      </c>
      <c r="C2191" s="262" t="s">
        <v>2218</v>
      </c>
      <c r="D2191" s="260" t="s">
        <v>48</v>
      </c>
      <c r="E2191" s="263">
        <v>3</v>
      </c>
      <c r="F2191" s="254" t="s">
        <v>10</v>
      </c>
      <c r="G2191" s="255"/>
    </row>
    <row r="2192" s="246" customFormat="1" customHeight="1" spans="1:7">
      <c r="A2192" s="260">
        <v>2190</v>
      </c>
      <c r="B2192" s="261">
        <v>9787206078903</v>
      </c>
      <c r="C2192" s="262" t="s">
        <v>2219</v>
      </c>
      <c r="D2192" s="260" t="s">
        <v>48</v>
      </c>
      <c r="E2192" s="263">
        <v>3</v>
      </c>
      <c r="F2192" s="254" t="s">
        <v>10</v>
      </c>
      <c r="G2192" s="255"/>
    </row>
    <row r="2193" s="246" customFormat="1" customHeight="1" spans="1:7">
      <c r="A2193" s="260">
        <v>2191</v>
      </c>
      <c r="B2193" s="261">
        <v>9787206078910</v>
      </c>
      <c r="C2193" s="262" t="s">
        <v>2220</v>
      </c>
      <c r="D2193" s="260" t="s">
        <v>48</v>
      </c>
      <c r="E2193" s="263">
        <v>3</v>
      </c>
      <c r="F2193" s="254" t="s">
        <v>10</v>
      </c>
      <c r="G2193" s="255"/>
    </row>
    <row r="2194" s="246" customFormat="1" customHeight="1" spans="1:7">
      <c r="A2194" s="260">
        <v>2192</v>
      </c>
      <c r="B2194" s="261">
        <v>9787206078323</v>
      </c>
      <c r="C2194" s="262" t="s">
        <v>2221</v>
      </c>
      <c r="D2194" s="260" t="s">
        <v>48</v>
      </c>
      <c r="E2194" s="263">
        <v>3</v>
      </c>
      <c r="F2194" s="254" t="s">
        <v>10</v>
      </c>
      <c r="G2194" s="255"/>
    </row>
    <row r="2195" s="246" customFormat="1" customHeight="1" spans="1:7">
      <c r="A2195" s="260">
        <v>2193</v>
      </c>
      <c r="B2195" s="261">
        <v>9787206078378</v>
      </c>
      <c r="C2195" s="262" t="s">
        <v>2222</v>
      </c>
      <c r="D2195" s="260" t="s">
        <v>48</v>
      </c>
      <c r="E2195" s="263">
        <v>3</v>
      </c>
      <c r="F2195" s="254" t="s">
        <v>10</v>
      </c>
      <c r="G2195" s="255"/>
    </row>
    <row r="2196" s="246" customFormat="1" customHeight="1" spans="1:7">
      <c r="A2196" s="260">
        <v>2194</v>
      </c>
      <c r="B2196" s="261">
        <v>9787206078637</v>
      </c>
      <c r="C2196" s="262" t="s">
        <v>2223</v>
      </c>
      <c r="D2196" s="260" t="s">
        <v>48</v>
      </c>
      <c r="E2196" s="263">
        <v>3</v>
      </c>
      <c r="F2196" s="254" t="s">
        <v>10</v>
      </c>
      <c r="G2196" s="255"/>
    </row>
    <row r="2197" s="246" customFormat="1" customHeight="1" spans="1:7">
      <c r="A2197" s="260">
        <v>2195</v>
      </c>
      <c r="B2197" s="261">
        <v>9787206079016</v>
      </c>
      <c r="C2197" s="262" t="s">
        <v>2224</v>
      </c>
      <c r="D2197" s="260" t="s">
        <v>48</v>
      </c>
      <c r="E2197" s="263">
        <v>3</v>
      </c>
      <c r="F2197" s="254" t="s">
        <v>10</v>
      </c>
      <c r="G2197" s="255"/>
    </row>
    <row r="2198" s="246" customFormat="1" customHeight="1" spans="1:7">
      <c r="A2198" s="260">
        <v>2196</v>
      </c>
      <c r="B2198" s="261">
        <v>9787206078590</v>
      </c>
      <c r="C2198" s="262" t="s">
        <v>2225</v>
      </c>
      <c r="D2198" s="260" t="s">
        <v>48</v>
      </c>
      <c r="E2198" s="263">
        <v>3</v>
      </c>
      <c r="F2198" s="254" t="s">
        <v>10</v>
      </c>
      <c r="G2198" s="255"/>
    </row>
    <row r="2199" s="246" customFormat="1" customHeight="1" spans="1:7">
      <c r="A2199" s="260">
        <v>2197</v>
      </c>
      <c r="B2199" s="261">
        <v>9787206078538</v>
      </c>
      <c r="C2199" s="262" t="s">
        <v>2226</v>
      </c>
      <c r="D2199" s="260" t="s">
        <v>73</v>
      </c>
      <c r="E2199" s="263">
        <v>3</v>
      </c>
      <c r="F2199" s="254" t="s">
        <v>10</v>
      </c>
      <c r="G2199" s="255"/>
    </row>
    <row r="2200" s="246" customFormat="1" customHeight="1" spans="1:7">
      <c r="A2200" s="260">
        <v>2198</v>
      </c>
      <c r="B2200" s="261">
        <v>9787206078231</v>
      </c>
      <c r="C2200" s="262" t="s">
        <v>2227</v>
      </c>
      <c r="D2200" s="260" t="s">
        <v>48</v>
      </c>
      <c r="E2200" s="263">
        <v>3</v>
      </c>
      <c r="F2200" s="254" t="s">
        <v>10</v>
      </c>
      <c r="G2200" s="255"/>
    </row>
    <row r="2201" s="246" customFormat="1" customHeight="1" spans="1:7">
      <c r="A2201" s="260">
        <v>2199</v>
      </c>
      <c r="B2201" s="261">
        <v>9787206079009</v>
      </c>
      <c r="C2201" s="262" t="s">
        <v>2228</v>
      </c>
      <c r="D2201" s="260" t="s">
        <v>48</v>
      </c>
      <c r="E2201" s="263">
        <v>3</v>
      </c>
      <c r="F2201" s="254" t="s">
        <v>10</v>
      </c>
      <c r="G2201" s="255"/>
    </row>
    <row r="2202" s="246" customFormat="1" customHeight="1" spans="1:7">
      <c r="A2202" s="260">
        <v>2200</v>
      </c>
      <c r="B2202" s="261">
        <v>9787206078941</v>
      </c>
      <c r="C2202" s="262" t="s">
        <v>2229</v>
      </c>
      <c r="D2202" s="260" t="s">
        <v>48</v>
      </c>
      <c r="E2202" s="263">
        <v>3</v>
      </c>
      <c r="F2202" s="254" t="s">
        <v>10</v>
      </c>
      <c r="G2202" s="255"/>
    </row>
    <row r="2203" s="246" customFormat="1" customHeight="1" spans="1:7">
      <c r="A2203" s="260">
        <v>2201</v>
      </c>
      <c r="B2203" s="261">
        <v>9787206078255</v>
      </c>
      <c r="C2203" s="262" t="s">
        <v>2230</v>
      </c>
      <c r="D2203" s="260" t="s">
        <v>48</v>
      </c>
      <c r="E2203" s="263">
        <v>3</v>
      </c>
      <c r="F2203" s="254" t="s">
        <v>10</v>
      </c>
      <c r="G2203" s="255"/>
    </row>
    <row r="2204" s="246" customFormat="1" customHeight="1" spans="1:7">
      <c r="A2204" s="260">
        <v>2202</v>
      </c>
      <c r="B2204" s="261">
        <v>9787206078828</v>
      </c>
      <c r="C2204" s="262" t="s">
        <v>2231</v>
      </c>
      <c r="D2204" s="260" t="s">
        <v>48</v>
      </c>
      <c r="E2204" s="263">
        <v>3</v>
      </c>
      <c r="F2204" s="254" t="s">
        <v>10</v>
      </c>
      <c r="G2204" s="255"/>
    </row>
    <row r="2205" s="246" customFormat="1" customHeight="1" spans="1:7">
      <c r="A2205" s="260">
        <v>2203</v>
      </c>
      <c r="B2205" s="261">
        <v>9787206078958</v>
      </c>
      <c r="C2205" s="262" t="s">
        <v>2232</v>
      </c>
      <c r="D2205" s="260" t="s">
        <v>73</v>
      </c>
      <c r="E2205" s="263">
        <v>3</v>
      </c>
      <c r="F2205" s="254" t="s">
        <v>10</v>
      </c>
      <c r="G2205" s="255"/>
    </row>
    <row r="2206" s="246" customFormat="1" customHeight="1" spans="1:7">
      <c r="A2206" s="260">
        <v>2204</v>
      </c>
      <c r="B2206" s="261">
        <v>9787206078842</v>
      </c>
      <c r="C2206" s="262" t="s">
        <v>2233</v>
      </c>
      <c r="D2206" s="260" t="s">
        <v>48</v>
      </c>
      <c r="E2206" s="263">
        <v>3</v>
      </c>
      <c r="F2206" s="254" t="s">
        <v>10</v>
      </c>
      <c r="G2206" s="255"/>
    </row>
    <row r="2207" s="246" customFormat="1" customHeight="1" spans="1:7">
      <c r="A2207" s="260">
        <v>2205</v>
      </c>
      <c r="B2207" s="261">
        <v>9787206078545</v>
      </c>
      <c r="C2207" s="262" t="s">
        <v>2234</v>
      </c>
      <c r="D2207" s="260" t="s">
        <v>48</v>
      </c>
      <c r="E2207" s="263">
        <v>3</v>
      </c>
      <c r="F2207" s="254" t="s">
        <v>10</v>
      </c>
      <c r="G2207" s="255"/>
    </row>
    <row r="2208" s="246" customFormat="1" customHeight="1" spans="1:7">
      <c r="A2208" s="260">
        <v>2206</v>
      </c>
      <c r="B2208" s="261">
        <v>9787206078606</v>
      </c>
      <c r="C2208" s="262" t="s">
        <v>2235</v>
      </c>
      <c r="D2208" s="260" t="s">
        <v>73</v>
      </c>
      <c r="E2208" s="263">
        <v>3</v>
      </c>
      <c r="F2208" s="254" t="s">
        <v>10</v>
      </c>
      <c r="G2208" s="255"/>
    </row>
    <row r="2209" s="246" customFormat="1" customHeight="1" spans="1:7">
      <c r="A2209" s="260">
        <v>2207</v>
      </c>
      <c r="B2209" s="261">
        <v>9787206078866</v>
      </c>
      <c r="C2209" s="262" t="s">
        <v>2236</v>
      </c>
      <c r="D2209" s="260" t="s">
        <v>48</v>
      </c>
      <c r="E2209" s="263">
        <v>3</v>
      </c>
      <c r="F2209" s="254" t="s">
        <v>10</v>
      </c>
      <c r="G2209" s="255"/>
    </row>
    <row r="2210" s="246" customFormat="1" customHeight="1" spans="1:7">
      <c r="A2210" s="260">
        <v>2208</v>
      </c>
      <c r="B2210" s="261">
        <v>9787206078248</v>
      </c>
      <c r="C2210" s="262" t="s">
        <v>2237</v>
      </c>
      <c r="D2210" s="260" t="s">
        <v>48</v>
      </c>
      <c r="E2210" s="263">
        <v>3</v>
      </c>
      <c r="F2210" s="254" t="s">
        <v>10</v>
      </c>
      <c r="G2210" s="255"/>
    </row>
    <row r="2211" s="246" customFormat="1" customHeight="1" spans="1:7">
      <c r="A2211" s="260">
        <v>2209</v>
      </c>
      <c r="B2211" s="261">
        <v>9787206078293</v>
      </c>
      <c r="C2211" s="262" t="s">
        <v>2238</v>
      </c>
      <c r="D2211" s="260" t="s">
        <v>48</v>
      </c>
      <c r="E2211" s="263">
        <v>3</v>
      </c>
      <c r="F2211" s="254" t="s">
        <v>10</v>
      </c>
      <c r="G2211" s="255"/>
    </row>
    <row r="2212" s="246" customFormat="1" customHeight="1" spans="1:7">
      <c r="A2212" s="260">
        <v>2210</v>
      </c>
      <c r="B2212" s="261">
        <v>9787206078781</v>
      </c>
      <c r="C2212" s="262" t="s">
        <v>2239</v>
      </c>
      <c r="D2212" s="260" t="s">
        <v>48</v>
      </c>
      <c r="E2212" s="263">
        <v>3</v>
      </c>
      <c r="F2212" s="254" t="s">
        <v>10</v>
      </c>
      <c r="G2212" s="255"/>
    </row>
    <row r="2213" s="246" customFormat="1" customHeight="1" spans="1:7">
      <c r="A2213" s="260">
        <v>2211</v>
      </c>
      <c r="B2213" s="261">
        <v>9787206078644</v>
      </c>
      <c r="C2213" s="262" t="s">
        <v>2240</v>
      </c>
      <c r="D2213" s="260" t="s">
        <v>48</v>
      </c>
      <c r="E2213" s="263">
        <v>3</v>
      </c>
      <c r="F2213" s="254" t="s">
        <v>10</v>
      </c>
      <c r="G2213" s="255"/>
    </row>
    <row r="2214" s="246" customFormat="1" customHeight="1" spans="1:7">
      <c r="A2214" s="260">
        <v>2212</v>
      </c>
      <c r="B2214" s="261">
        <v>9787206078491</v>
      </c>
      <c r="C2214" s="262" t="s">
        <v>2241</v>
      </c>
      <c r="D2214" s="260" t="s">
        <v>48</v>
      </c>
      <c r="E2214" s="263">
        <v>3</v>
      </c>
      <c r="F2214" s="254" t="s">
        <v>10</v>
      </c>
      <c r="G2214" s="255"/>
    </row>
    <row r="2215" s="246" customFormat="1" customHeight="1" spans="1:7">
      <c r="A2215" s="260">
        <v>2213</v>
      </c>
      <c r="B2215" s="261">
        <v>9787206078286</v>
      </c>
      <c r="C2215" s="262" t="s">
        <v>2242</v>
      </c>
      <c r="D2215" s="260" t="s">
        <v>48</v>
      </c>
      <c r="E2215" s="263">
        <v>3</v>
      </c>
      <c r="F2215" s="254" t="s">
        <v>10</v>
      </c>
      <c r="G2215" s="255"/>
    </row>
    <row r="2216" s="246" customFormat="1" customHeight="1" spans="1:7">
      <c r="A2216" s="260">
        <v>2214</v>
      </c>
      <c r="B2216" s="261">
        <v>9787206078552</v>
      </c>
      <c r="C2216" s="262" t="s">
        <v>2243</v>
      </c>
      <c r="D2216" s="260" t="s">
        <v>48</v>
      </c>
      <c r="E2216" s="263">
        <v>3</v>
      </c>
      <c r="F2216" s="254" t="s">
        <v>10</v>
      </c>
      <c r="G2216" s="255"/>
    </row>
    <row r="2217" s="246" customFormat="1" customHeight="1" spans="1:7">
      <c r="A2217" s="260">
        <v>2215</v>
      </c>
      <c r="B2217" s="261">
        <v>9787206078972</v>
      </c>
      <c r="C2217" s="262" t="s">
        <v>2244</v>
      </c>
      <c r="D2217" s="260" t="s">
        <v>48</v>
      </c>
      <c r="E2217" s="263">
        <v>3</v>
      </c>
      <c r="F2217" s="254" t="s">
        <v>10</v>
      </c>
      <c r="G2217" s="255"/>
    </row>
    <row r="2218" s="246" customFormat="1" customHeight="1" spans="1:7">
      <c r="A2218" s="260">
        <v>2216</v>
      </c>
      <c r="B2218" s="261">
        <v>9787206078507</v>
      </c>
      <c r="C2218" s="262" t="s">
        <v>2245</v>
      </c>
      <c r="D2218" s="260" t="s">
        <v>48</v>
      </c>
      <c r="E2218" s="263">
        <v>3</v>
      </c>
      <c r="F2218" s="254" t="s">
        <v>10</v>
      </c>
      <c r="G2218" s="255"/>
    </row>
    <row r="2219" s="246" customFormat="1" customHeight="1" spans="1:7">
      <c r="A2219" s="260">
        <v>2217</v>
      </c>
      <c r="B2219" s="261">
        <v>9787206078682</v>
      </c>
      <c r="C2219" s="262" t="s">
        <v>2246</v>
      </c>
      <c r="D2219" s="260" t="s">
        <v>48</v>
      </c>
      <c r="E2219" s="263">
        <v>3</v>
      </c>
      <c r="F2219" s="254" t="s">
        <v>10</v>
      </c>
      <c r="G2219" s="255"/>
    </row>
    <row r="2220" s="246" customFormat="1" customHeight="1" spans="1:7">
      <c r="A2220" s="260">
        <v>2218</v>
      </c>
      <c r="B2220" s="261">
        <v>9787206078750</v>
      </c>
      <c r="C2220" s="262" t="s">
        <v>2247</v>
      </c>
      <c r="D2220" s="260" t="s">
        <v>48</v>
      </c>
      <c r="E2220" s="263">
        <v>3</v>
      </c>
      <c r="F2220" s="254" t="s">
        <v>10</v>
      </c>
      <c r="G2220" s="255"/>
    </row>
    <row r="2221" s="246" customFormat="1" customHeight="1" spans="1:7">
      <c r="A2221" s="260">
        <v>2219</v>
      </c>
      <c r="B2221" s="261">
        <v>9787206078279</v>
      </c>
      <c r="C2221" s="262" t="s">
        <v>2248</v>
      </c>
      <c r="D2221" s="260" t="s">
        <v>48</v>
      </c>
      <c r="E2221" s="263">
        <v>3</v>
      </c>
      <c r="F2221" s="254" t="s">
        <v>10</v>
      </c>
      <c r="G2221" s="255"/>
    </row>
    <row r="2222" s="246" customFormat="1" customHeight="1" spans="1:7">
      <c r="A2222" s="260">
        <v>2220</v>
      </c>
      <c r="B2222" s="261">
        <v>9787206078361</v>
      </c>
      <c r="C2222" s="262" t="s">
        <v>2249</v>
      </c>
      <c r="D2222" s="260" t="s">
        <v>48</v>
      </c>
      <c r="E2222" s="263">
        <v>3</v>
      </c>
      <c r="F2222" s="254" t="s">
        <v>10</v>
      </c>
      <c r="G2222" s="255"/>
    </row>
    <row r="2223" s="246" customFormat="1" customHeight="1" spans="1:7">
      <c r="A2223" s="260">
        <v>2221</v>
      </c>
      <c r="B2223" s="261">
        <v>9787807028550</v>
      </c>
      <c r="C2223" s="262" t="s">
        <v>2250</v>
      </c>
      <c r="D2223" s="260" t="s">
        <v>33</v>
      </c>
      <c r="E2223" s="263">
        <v>3</v>
      </c>
      <c r="F2223" s="254" t="s">
        <v>10</v>
      </c>
      <c r="G2223" s="255"/>
    </row>
    <row r="2224" s="246" customFormat="1" customHeight="1" spans="1:7">
      <c r="A2224" s="260">
        <v>2222</v>
      </c>
      <c r="B2224" s="261">
        <v>9787807028482</v>
      </c>
      <c r="C2224" s="262" t="s">
        <v>2251</v>
      </c>
      <c r="D2224" s="260" t="s">
        <v>33</v>
      </c>
      <c r="E2224" s="263">
        <v>3</v>
      </c>
      <c r="F2224" s="254" t="s">
        <v>10</v>
      </c>
      <c r="G2224" s="255"/>
    </row>
    <row r="2225" s="246" customFormat="1" customHeight="1" spans="1:7">
      <c r="A2225" s="260">
        <v>2223</v>
      </c>
      <c r="B2225" s="261">
        <v>9787807028185</v>
      </c>
      <c r="C2225" s="262" t="s">
        <v>2252</v>
      </c>
      <c r="D2225" s="260" t="s">
        <v>33</v>
      </c>
      <c r="E2225" s="263">
        <v>3</v>
      </c>
      <c r="F2225" s="254" t="s">
        <v>10</v>
      </c>
      <c r="G2225" s="255"/>
    </row>
    <row r="2226" s="246" customFormat="1" customHeight="1" spans="1:7">
      <c r="A2226" s="260">
        <v>2224</v>
      </c>
      <c r="B2226" s="261">
        <v>9787807028109</v>
      </c>
      <c r="C2226" s="262" t="s">
        <v>2253</v>
      </c>
      <c r="D2226" s="260" t="s">
        <v>33</v>
      </c>
      <c r="E2226" s="263">
        <v>3</v>
      </c>
      <c r="F2226" s="254" t="s">
        <v>10</v>
      </c>
      <c r="G2226" s="255"/>
    </row>
    <row r="2227" s="246" customFormat="1" customHeight="1" spans="1:7">
      <c r="A2227" s="260">
        <v>2225</v>
      </c>
      <c r="B2227" s="261">
        <v>9787807028086</v>
      </c>
      <c r="C2227" s="262" t="s">
        <v>2254</v>
      </c>
      <c r="D2227" s="260" t="s">
        <v>33</v>
      </c>
      <c r="E2227" s="263">
        <v>3</v>
      </c>
      <c r="F2227" s="254" t="s">
        <v>10</v>
      </c>
      <c r="G2227" s="255"/>
    </row>
    <row r="2228" s="246" customFormat="1" customHeight="1" spans="1:7">
      <c r="A2228" s="260">
        <v>2226</v>
      </c>
      <c r="B2228" s="261">
        <v>9787807028147</v>
      </c>
      <c r="C2228" s="262" t="s">
        <v>2255</v>
      </c>
      <c r="D2228" s="260" t="s">
        <v>33</v>
      </c>
      <c r="E2228" s="263">
        <v>3</v>
      </c>
      <c r="F2228" s="254" t="s">
        <v>10</v>
      </c>
      <c r="G2228" s="255"/>
    </row>
    <row r="2229" s="246" customFormat="1" customHeight="1" spans="1:7">
      <c r="A2229" s="260">
        <v>2227</v>
      </c>
      <c r="B2229" s="261">
        <v>9787807028352</v>
      </c>
      <c r="C2229" s="262" t="s">
        <v>2256</v>
      </c>
      <c r="D2229" s="260" t="s">
        <v>33</v>
      </c>
      <c r="E2229" s="263">
        <v>3</v>
      </c>
      <c r="F2229" s="254" t="s">
        <v>10</v>
      </c>
      <c r="G2229" s="255"/>
    </row>
    <row r="2230" s="246" customFormat="1" customHeight="1" spans="1:7">
      <c r="A2230" s="260">
        <v>2228</v>
      </c>
      <c r="B2230" s="261">
        <v>9787807028215</v>
      </c>
      <c r="C2230" s="262" t="s">
        <v>2257</v>
      </c>
      <c r="D2230" s="260" t="s">
        <v>33</v>
      </c>
      <c r="E2230" s="263">
        <v>3</v>
      </c>
      <c r="F2230" s="254" t="s">
        <v>10</v>
      </c>
      <c r="G2230" s="255"/>
    </row>
    <row r="2231" s="246" customFormat="1" customHeight="1" spans="1:7">
      <c r="A2231" s="260">
        <v>2229</v>
      </c>
      <c r="B2231" s="261">
        <v>9787807027997</v>
      </c>
      <c r="C2231" s="262" t="s">
        <v>2258</v>
      </c>
      <c r="D2231" s="260" t="s">
        <v>33</v>
      </c>
      <c r="E2231" s="263">
        <v>3</v>
      </c>
      <c r="F2231" s="254" t="s">
        <v>10</v>
      </c>
      <c r="G2231" s="255"/>
    </row>
    <row r="2232" s="246" customFormat="1" customHeight="1" spans="1:7">
      <c r="A2232" s="260">
        <v>2230</v>
      </c>
      <c r="B2232" s="261">
        <v>9787807028130</v>
      </c>
      <c r="C2232" s="262" t="s">
        <v>2259</v>
      </c>
      <c r="D2232" s="260" t="s">
        <v>33</v>
      </c>
      <c r="E2232" s="263">
        <v>3</v>
      </c>
      <c r="F2232" s="254" t="s">
        <v>10</v>
      </c>
      <c r="G2232" s="255"/>
    </row>
    <row r="2233" s="246" customFormat="1" customHeight="1" spans="1:7">
      <c r="A2233" s="260">
        <v>2231</v>
      </c>
      <c r="B2233" s="261">
        <v>9787807028222</v>
      </c>
      <c r="C2233" s="262" t="s">
        <v>2260</v>
      </c>
      <c r="D2233" s="260" t="s">
        <v>33</v>
      </c>
      <c r="E2233" s="263">
        <v>3</v>
      </c>
      <c r="F2233" s="254" t="s">
        <v>10</v>
      </c>
      <c r="G2233" s="255"/>
    </row>
    <row r="2234" s="246" customFormat="1" customHeight="1" spans="1:7">
      <c r="A2234" s="260">
        <v>2232</v>
      </c>
      <c r="B2234" s="261">
        <v>9787807028062</v>
      </c>
      <c r="C2234" s="262" t="s">
        <v>2261</v>
      </c>
      <c r="D2234" s="260" t="s">
        <v>33</v>
      </c>
      <c r="E2234" s="263">
        <v>3</v>
      </c>
      <c r="F2234" s="254" t="s">
        <v>10</v>
      </c>
      <c r="G2234" s="255"/>
    </row>
    <row r="2235" s="246" customFormat="1" customHeight="1" spans="1:7">
      <c r="A2235" s="260">
        <v>2233</v>
      </c>
      <c r="B2235" s="261">
        <v>9787807028376</v>
      </c>
      <c r="C2235" s="262" t="s">
        <v>2262</v>
      </c>
      <c r="D2235" s="260" t="s">
        <v>33</v>
      </c>
      <c r="E2235" s="263">
        <v>3</v>
      </c>
      <c r="F2235" s="254" t="s">
        <v>10</v>
      </c>
      <c r="G2235" s="255"/>
    </row>
    <row r="2236" s="246" customFormat="1" customHeight="1" spans="1:7">
      <c r="A2236" s="260">
        <v>2234</v>
      </c>
      <c r="B2236" s="261">
        <v>9787807028512</v>
      </c>
      <c r="C2236" s="262" t="s">
        <v>2263</v>
      </c>
      <c r="D2236" s="260" t="s">
        <v>33</v>
      </c>
      <c r="E2236" s="263">
        <v>3</v>
      </c>
      <c r="F2236" s="254" t="s">
        <v>10</v>
      </c>
      <c r="G2236" s="255"/>
    </row>
    <row r="2237" s="246" customFormat="1" customHeight="1" spans="1:7">
      <c r="A2237" s="260">
        <v>2235</v>
      </c>
      <c r="B2237" s="261">
        <v>9787807028192</v>
      </c>
      <c r="C2237" s="262" t="s">
        <v>2264</v>
      </c>
      <c r="D2237" s="260" t="s">
        <v>33</v>
      </c>
      <c r="E2237" s="263">
        <v>3</v>
      </c>
      <c r="F2237" s="254" t="s">
        <v>10</v>
      </c>
      <c r="G2237" s="255"/>
    </row>
    <row r="2238" s="246" customFormat="1" customHeight="1" spans="1:7">
      <c r="A2238" s="260">
        <v>2236</v>
      </c>
      <c r="B2238" s="261">
        <v>9787807028178</v>
      </c>
      <c r="C2238" s="262" t="s">
        <v>2265</v>
      </c>
      <c r="D2238" s="260" t="s">
        <v>33</v>
      </c>
      <c r="E2238" s="263">
        <v>3</v>
      </c>
      <c r="F2238" s="254" t="s">
        <v>10</v>
      </c>
      <c r="G2238" s="255"/>
    </row>
    <row r="2239" s="246" customFormat="1" customHeight="1" spans="1:7">
      <c r="A2239" s="260">
        <v>2237</v>
      </c>
      <c r="B2239" s="261">
        <v>9787807028314</v>
      </c>
      <c r="C2239" s="262" t="s">
        <v>2266</v>
      </c>
      <c r="D2239" s="260" t="s">
        <v>33</v>
      </c>
      <c r="E2239" s="263">
        <v>3</v>
      </c>
      <c r="F2239" s="254" t="s">
        <v>10</v>
      </c>
      <c r="G2239" s="255"/>
    </row>
    <row r="2240" s="246" customFormat="1" customHeight="1" spans="1:7">
      <c r="A2240" s="260">
        <v>2238</v>
      </c>
      <c r="B2240" s="261">
        <v>9787807028079</v>
      </c>
      <c r="C2240" s="262" t="s">
        <v>2267</v>
      </c>
      <c r="D2240" s="260" t="s">
        <v>33</v>
      </c>
      <c r="E2240" s="263">
        <v>3</v>
      </c>
      <c r="F2240" s="254" t="s">
        <v>10</v>
      </c>
      <c r="G2240" s="255"/>
    </row>
    <row r="2241" s="246" customFormat="1" customHeight="1" spans="1:7">
      <c r="A2241" s="260">
        <v>2239</v>
      </c>
      <c r="B2241" s="261">
        <v>9787807028406</v>
      </c>
      <c r="C2241" s="262" t="s">
        <v>2268</v>
      </c>
      <c r="D2241" s="260" t="s">
        <v>33</v>
      </c>
      <c r="E2241" s="263">
        <v>3</v>
      </c>
      <c r="F2241" s="254" t="s">
        <v>10</v>
      </c>
      <c r="G2241" s="255"/>
    </row>
    <row r="2242" s="246" customFormat="1" customHeight="1" spans="1:7">
      <c r="A2242" s="260">
        <v>2240</v>
      </c>
      <c r="B2242" s="261">
        <v>9787807028031</v>
      </c>
      <c r="C2242" s="262" t="s">
        <v>2269</v>
      </c>
      <c r="D2242" s="260" t="s">
        <v>33</v>
      </c>
      <c r="E2242" s="263">
        <v>3</v>
      </c>
      <c r="F2242" s="254" t="s">
        <v>10</v>
      </c>
      <c r="G2242" s="255"/>
    </row>
    <row r="2243" s="246" customFormat="1" customHeight="1" spans="1:7">
      <c r="A2243" s="260">
        <v>2241</v>
      </c>
      <c r="B2243" s="261">
        <v>9787807028055</v>
      </c>
      <c r="C2243" s="262" t="s">
        <v>2270</v>
      </c>
      <c r="D2243" s="260" t="s">
        <v>33</v>
      </c>
      <c r="E2243" s="263">
        <v>3</v>
      </c>
      <c r="F2243" s="254" t="s">
        <v>10</v>
      </c>
      <c r="G2243" s="255"/>
    </row>
    <row r="2244" s="246" customFormat="1" customHeight="1" spans="1:7">
      <c r="A2244" s="260">
        <v>2242</v>
      </c>
      <c r="B2244" s="261">
        <v>9787807028260</v>
      </c>
      <c r="C2244" s="262" t="s">
        <v>2271</v>
      </c>
      <c r="D2244" s="260" t="s">
        <v>33</v>
      </c>
      <c r="E2244" s="263">
        <v>3</v>
      </c>
      <c r="F2244" s="254" t="s">
        <v>10</v>
      </c>
      <c r="G2244" s="255"/>
    </row>
    <row r="2245" s="246" customFormat="1" customHeight="1" spans="1:7">
      <c r="A2245" s="260">
        <v>2243</v>
      </c>
      <c r="B2245" s="261">
        <v>9787807028338</v>
      </c>
      <c r="C2245" s="262" t="s">
        <v>2272</v>
      </c>
      <c r="D2245" s="260" t="s">
        <v>33</v>
      </c>
      <c r="E2245" s="263">
        <v>3</v>
      </c>
      <c r="F2245" s="254" t="s">
        <v>10</v>
      </c>
      <c r="G2245" s="255"/>
    </row>
    <row r="2246" s="246" customFormat="1" customHeight="1" spans="1:7">
      <c r="A2246" s="260">
        <v>2244</v>
      </c>
      <c r="B2246" s="261">
        <v>9787807028369</v>
      </c>
      <c r="C2246" s="262" t="s">
        <v>2273</v>
      </c>
      <c r="D2246" s="260" t="s">
        <v>33</v>
      </c>
      <c r="E2246" s="263">
        <v>3</v>
      </c>
      <c r="F2246" s="254" t="s">
        <v>10</v>
      </c>
      <c r="G2246" s="255"/>
    </row>
    <row r="2247" s="246" customFormat="1" customHeight="1" spans="1:7">
      <c r="A2247" s="260">
        <v>2245</v>
      </c>
      <c r="B2247" s="261">
        <v>9787807028543</v>
      </c>
      <c r="C2247" s="262" t="s">
        <v>2274</v>
      </c>
      <c r="D2247" s="260" t="s">
        <v>33</v>
      </c>
      <c r="E2247" s="263">
        <v>3</v>
      </c>
      <c r="F2247" s="254" t="s">
        <v>10</v>
      </c>
      <c r="G2247" s="255"/>
    </row>
    <row r="2248" s="246" customFormat="1" customHeight="1" spans="1:7">
      <c r="A2248" s="260">
        <v>2246</v>
      </c>
      <c r="B2248" s="261">
        <v>9787807028048</v>
      </c>
      <c r="C2248" s="262" t="s">
        <v>2275</v>
      </c>
      <c r="D2248" s="260" t="s">
        <v>33</v>
      </c>
      <c r="E2248" s="263">
        <v>3</v>
      </c>
      <c r="F2248" s="254" t="s">
        <v>10</v>
      </c>
      <c r="G2248" s="255"/>
    </row>
    <row r="2249" s="246" customFormat="1" customHeight="1" spans="1:7">
      <c r="A2249" s="260">
        <v>2247</v>
      </c>
      <c r="B2249" s="261">
        <v>9787807028420</v>
      </c>
      <c r="C2249" s="262" t="s">
        <v>2276</v>
      </c>
      <c r="D2249" s="260" t="s">
        <v>33</v>
      </c>
      <c r="E2249" s="263">
        <v>3</v>
      </c>
      <c r="F2249" s="254" t="s">
        <v>10</v>
      </c>
      <c r="G2249" s="255"/>
    </row>
    <row r="2250" s="246" customFormat="1" customHeight="1" spans="1:7">
      <c r="A2250" s="260">
        <v>2248</v>
      </c>
      <c r="B2250" s="261">
        <v>9787807028451</v>
      </c>
      <c r="C2250" s="262" t="s">
        <v>2277</v>
      </c>
      <c r="D2250" s="260" t="s">
        <v>33</v>
      </c>
      <c r="E2250" s="263">
        <v>3</v>
      </c>
      <c r="F2250" s="254" t="s">
        <v>10</v>
      </c>
      <c r="G2250" s="255"/>
    </row>
    <row r="2251" s="246" customFormat="1" customHeight="1" spans="1:7">
      <c r="A2251" s="260">
        <v>2249</v>
      </c>
      <c r="B2251" s="261">
        <v>9787807028505</v>
      </c>
      <c r="C2251" s="262" t="s">
        <v>2278</v>
      </c>
      <c r="D2251" s="260" t="s">
        <v>33</v>
      </c>
      <c r="E2251" s="263">
        <v>3</v>
      </c>
      <c r="F2251" s="254" t="s">
        <v>10</v>
      </c>
      <c r="G2251" s="255"/>
    </row>
    <row r="2252" s="246" customFormat="1" customHeight="1" spans="1:7">
      <c r="A2252" s="260">
        <v>2250</v>
      </c>
      <c r="B2252" s="261">
        <v>9787807028161</v>
      </c>
      <c r="C2252" s="262" t="s">
        <v>2279</v>
      </c>
      <c r="D2252" s="260" t="s">
        <v>33</v>
      </c>
      <c r="E2252" s="263">
        <v>3</v>
      </c>
      <c r="F2252" s="254" t="s">
        <v>10</v>
      </c>
      <c r="G2252" s="255"/>
    </row>
    <row r="2253" s="246" customFormat="1" customHeight="1" spans="1:7">
      <c r="A2253" s="260">
        <v>2251</v>
      </c>
      <c r="B2253" s="261">
        <v>9787807028383</v>
      </c>
      <c r="C2253" s="262" t="s">
        <v>2280</v>
      </c>
      <c r="D2253" s="260" t="s">
        <v>33</v>
      </c>
      <c r="E2253" s="263">
        <v>3</v>
      </c>
      <c r="F2253" s="254" t="s">
        <v>10</v>
      </c>
      <c r="G2253" s="255"/>
    </row>
    <row r="2254" s="246" customFormat="1" customHeight="1" spans="1:7">
      <c r="A2254" s="260">
        <v>2252</v>
      </c>
      <c r="B2254" s="261">
        <v>9787807028284</v>
      </c>
      <c r="C2254" s="262" t="s">
        <v>2281</v>
      </c>
      <c r="D2254" s="260" t="s">
        <v>33</v>
      </c>
      <c r="E2254" s="263">
        <v>3</v>
      </c>
      <c r="F2254" s="254" t="s">
        <v>10</v>
      </c>
      <c r="G2254" s="255"/>
    </row>
    <row r="2255" s="246" customFormat="1" customHeight="1" spans="1:7">
      <c r="A2255" s="260">
        <v>2253</v>
      </c>
      <c r="B2255" s="261">
        <v>9787807028475</v>
      </c>
      <c r="C2255" s="262" t="s">
        <v>2282</v>
      </c>
      <c r="D2255" s="260" t="s">
        <v>33</v>
      </c>
      <c r="E2255" s="263">
        <v>3</v>
      </c>
      <c r="F2255" s="254" t="s">
        <v>10</v>
      </c>
      <c r="G2255" s="255"/>
    </row>
    <row r="2256" s="246" customFormat="1" customHeight="1" spans="1:7">
      <c r="A2256" s="260">
        <v>2254</v>
      </c>
      <c r="B2256" s="261">
        <v>9787807028529</v>
      </c>
      <c r="C2256" s="262" t="s">
        <v>2283</v>
      </c>
      <c r="D2256" s="260" t="s">
        <v>33</v>
      </c>
      <c r="E2256" s="263">
        <v>3</v>
      </c>
      <c r="F2256" s="254" t="s">
        <v>10</v>
      </c>
      <c r="G2256" s="255"/>
    </row>
    <row r="2257" s="246" customFormat="1" customHeight="1" spans="1:7">
      <c r="A2257" s="260">
        <v>2255</v>
      </c>
      <c r="B2257" s="261">
        <v>9787807028116</v>
      </c>
      <c r="C2257" s="262" t="s">
        <v>2284</v>
      </c>
      <c r="D2257" s="260" t="s">
        <v>33</v>
      </c>
      <c r="E2257" s="263">
        <v>3</v>
      </c>
      <c r="F2257" s="254" t="s">
        <v>10</v>
      </c>
      <c r="G2257" s="255"/>
    </row>
    <row r="2258" s="246" customFormat="1" customHeight="1" spans="1:7">
      <c r="A2258" s="260">
        <v>2256</v>
      </c>
      <c r="B2258" s="261">
        <v>9787807028390</v>
      </c>
      <c r="C2258" s="262" t="s">
        <v>2285</v>
      </c>
      <c r="D2258" s="260" t="s">
        <v>33</v>
      </c>
      <c r="E2258" s="263">
        <v>3</v>
      </c>
      <c r="F2258" s="254" t="s">
        <v>10</v>
      </c>
      <c r="G2258" s="255"/>
    </row>
    <row r="2259" s="246" customFormat="1" customHeight="1" spans="1:7">
      <c r="A2259" s="260">
        <v>2257</v>
      </c>
      <c r="B2259" s="261">
        <v>9787807028024</v>
      </c>
      <c r="C2259" s="262" t="s">
        <v>2286</v>
      </c>
      <c r="D2259" s="260" t="s">
        <v>33</v>
      </c>
      <c r="E2259" s="263">
        <v>3</v>
      </c>
      <c r="F2259" s="254" t="s">
        <v>10</v>
      </c>
      <c r="G2259" s="255"/>
    </row>
    <row r="2260" s="246" customFormat="1" customHeight="1" spans="1:7">
      <c r="A2260" s="260">
        <v>2258</v>
      </c>
      <c r="B2260" s="261">
        <v>9787807027973</v>
      </c>
      <c r="C2260" s="262" t="s">
        <v>2287</v>
      </c>
      <c r="D2260" s="260" t="s">
        <v>33</v>
      </c>
      <c r="E2260" s="263">
        <v>3</v>
      </c>
      <c r="F2260" s="254" t="s">
        <v>10</v>
      </c>
      <c r="G2260" s="255"/>
    </row>
    <row r="2261" s="246" customFormat="1" customHeight="1" spans="1:7">
      <c r="A2261" s="260">
        <v>2259</v>
      </c>
      <c r="B2261" s="261">
        <v>9787807028307</v>
      </c>
      <c r="C2261" s="262" t="s">
        <v>2288</v>
      </c>
      <c r="D2261" s="260" t="s">
        <v>33</v>
      </c>
      <c r="E2261" s="263">
        <v>3</v>
      </c>
      <c r="F2261" s="254" t="s">
        <v>10</v>
      </c>
      <c r="G2261" s="255"/>
    </row>
    <row r="2262" s="246" customFormat="1" customHeight="1" spans="1:7">
      <c r="A2262" s="260">
        <v>2260</v>
      </c>
      <c r="B2262" s="261">
        <v>9787807028567</v>
      </c>
      <c r="C2262" s="262" t="s">
        <v>2289</v>
      </c>
      <c r="D2262" s="260" t="s">
        <v>33</v>
      </c>
      <c r="E2262" s="263">
        <v>3</v>
      </c>
      <c r="F2262" s="254" t="s">
        <v>10</v>
      </c>
      <c r="G2262" s="255"/>
    </row>
    <row r="2263" s="246" customFormat="1" customHeight="1" spans="1:7">
      <c r="A2263" s="260">
        <v>2261</v>
      </c>
      <c r="B2263" s="261">
        <v>9787807028321</v>
      </c>
      <c r="C2263" s="262" t="s">
        <v>2290</v>
      </c>
      <c r="D2263" s="260" t="s">
        <v>33</v>
      </c>
      <c r="E2263" s="263">
        <v>3</v>
      </c>
      <c r="F2263" s="254" t="s">
        <v>10</v>
      </c>
      <c r="G2263" s="255"/>
    </row>
    <row r="2264" s="246" customFormat="1" customHeight="1" spans="1:7">
      <c r="A2264" s="260">
        <v>2262</v>
      </c>
      <c r="B2264" s="261">
        <v>9787807028017</v>
      </c>
      <c r="C2264" s="262" t="s">
        <v>2291</v>
      </c>
      <c r="D2264" s="260" t="s">
        <v>33</v>
      </c>
      <c r="E2264" s="263">
        <v>3</v>
      </c>
      <c r="F2264" s="254" t="s">
        <v>10</v>
      </c>
      <c r="G2264" s="255"/>
    </row>
    <row r="2265" s="246" customFormat="1" customHeight="1" spans="1:7">
      <c r="A2265" s="260">
        <v>2263</v>
      </c>
      <c r="B2265" s="261">
        <v>9787807028277</v>
      </c>
      <c r="C2265" s="262" t="s">
        <v>2292</v>
      </c>
      <c r="D2265" s="260" t="s">
        <v>33</v>
      </c>
      <c r="E2265" s="263">
        <v>3</v>
      </c>
      <c r="F2265" s="254" t="s">
        <v>10</v>
      </c>
      <c r="G2265" s="255"/>
    </row>
    <row r="2266" s="246" customFormat="1" customHeight="1" spans="1:7">
      <c r="A2266" s="260">
        <v>2264</v>
      </c>
      <c r="B2266" s="261">
        <v>9787807028239</v>
      </c>
      <c r="C2266" s="262" t="s">
        <v>2293</v>
      </c>
      <c r="D2266" s="260" t="s">
        <v>33</v>
      </c>
      <c r="E2266" s="263">
        <v>3</v>
      </c>
      <c r="F2266" s="254" t="s">
        <v>10</v>
      </c>
      <c r="G2266" s="255"/>
    </row>
    <row r="2267" s="246" customFormat="1" customHeight="1" spans="1:7">
      <c r="A2267" s="260">
        <v>2265</v>
      </c>
      <c r="B2267" s="261">
        <v>9787807028499</v>
      </c>
      <c r="C2267" s="262" t="s">
        <v>2294</v>
      </c>
      <c r="D2267" s="260" t="s">
        <v>33</v>
      </c>
      <c r="E2267" s="263">
        <v>3</v>
      </c>
      <c r="F2267" s="254" t="s">
        <v>10</v>
      </c>
      <c r="G2267" s="255"/>
    </row>
    <row r="2268" s="246" customFormat="1" customHeight="1" spans="1:7">
      <c r="A2268" s="260">
        <v>2266</v>
      </c>
      <c r="B2268" s="261">
        <v>9787807028468</v>
      </c>
      <c r="C2268" s="262" t="s">
        <v>2295</v>
      </c>
      <c r="D2268" s="260" t="s">
        <v>33</v>
      </c>
      <c r="E2268" s="263">
        <v>3</v>
      </c>
      <c r="F2268" s="254" t="s">
        <v>10</v>
      </c>
      <c r="G2268" s="255"/>
    </row>
    <row r="2269" s="246" customFormat="1" customHeight="1" spans="1:7">
      <c r="A2269" s="260">
        <v>2267</v>
      </c>
      <c r="B2269" s="261">
        <v>9787807028154</v>
      </c>
      <c r="C2269" s="262" t="s">
        <v>2296</v>
      </c>
      <c r="D2269" s="260" t="s">
        <v>33</v>
      </c>
      <c r="E2269" s="263">
        <v>3</v>
      </c>
      <c r="F2269" s="254" t="s">
        <v>10</v>
      </c>
      <c r="G2269" s="255"/>
    </row>
    <row r="2270" s="246" customFormat="1" customHeight="1" spans="1:7">
      <c r="A2270" s="260">
        <v>2268</v>
      </c>
      <c r="B2270" s="261">
        <v>9787807028000</v>
      </c>
      <c r="C2270" s="262" t="s">
        <v>2297</v>
      </c>
      <c r="D2270" s="260" t="s">
        <v>33</v>
      </c>
      <c r="E2270" s="263">
        <v>3</v>
      </c>
      <c r="F2270" s="254" t="s">
        <v>10</v>
      </c>
      <c r="G2270" s="255"/>
    </row>
    <row r="2271" s="246" customFormat="1" customHeight="1" spans="1:7">
      <c r="A2271" s="260">
        <v>2269</v>
      </c>
      <c r="B2271" s="261">
        <v>9787807028413</v>
      </c>
      <c r="C2271" s="262" t="s">
        <v>2298</v>
      </c>
      <c r="D2271" s="260" t="s">
        <v>33</v>
      </c>
      <c r="E2271" s="263">
        <v>3</v>
      </c>
      <c r="F2271" s="254" t="s">
        <v>10</v>
      </c>
      <c r="G2271" s="255"/>
    </row>
    <row r="2272" s="246" customFormat="1" customHeight="1" spans="1:7">
      <c r="A2272" s="260">
        <v>2270</v>
      </c>
      <c r="B2272" s="261">
        <v>9787807028208</v>
      </c>
      <c r="C2272" s="262" t="s">
        <v>2299</v>
      </c>
      <c r="D2272" s="260" t="s">
        <v>33</v>
      </c>
      <c r="E2272" s="263">
        <v>3</v>
      </c>
      <c r="F2272" s="254" t="s">
        <v>10</v>
      </c>
      <c r="G2272" s="255"/>
    </row>
    <row r="2273" s="246" customFormat="1" customHeight="1" spans="1:7">
      <c r="A2273" s="260">
        <v>2271</v>
      </c>
      <c r="B2273" s="261">
        <v>9787807028253</v>
      </c>
      <c r="C2273" s="262" t="s">
        <v>2300</v>
      </c>
      <c r="D2273" s="260" t="s">
        <v>33</v>
      </c>
      <c r="E2273" s="263">
        <v>3</v>
      </c>
      <c r="F2273" s="254" t="s">
        <v>10</v>
      </c>
      <c r="G2273" s="255"/>
    </row>
    <row r="2274" s="246" customFormat="1" customHeight="1" spans="1:7">
      <c r="A2274" s="260">
        <v>2272</v>
      </c>
      <c r="B2274" s="261">
        <v>9787807028345</v>
      </c>
      <c r="C2274" s="262" t="s">
        <v>2301</v>
      </c>
      <c r="D2274" s="260" t="s">
        <v>33</v>
      </c>
      <c r="E2274" s="263">
        <v>3</v>
      </c>
      <c r="F2274" s="254" t="s">
        <v>10</v>
      </c>
      <c r="G2274" s="255"/>
    </row>
    <row r="2275" s="246" customFormat="1" customHeight="1" spans="1:7">
      <c r="A2275" s="260">
        <v>2273</v>
      </c>
      <c r="B2275" s="261">
        <v>9787807027980</v>
      </c>
      <c r="C2275" s="262" t="s">
        <v>2302</v>
      </c>
      <c r="D2275" s="260" t="s">
        <v>33</v>
      </c>
      <c r="E2275" s="263">
        <v>3</v>
      </c>
      <c r="F2275" s="254" t="s">
        <v>10</v>
      </c>
      <c r="G2275" s="255"/>
    </row>
    <row r="2276" s="246" customFormat="1" customHeight="1" spans="1:7">
      <c r="A2276" s="260">
        <v>2274</v>
      </c>
      <c r="B2276" s="261">
        <v>9787807028536</v>
      </c>
      <c r="C2276" s="262" t="s">
        <v>2303</v>
      </c>
      <c r="D2276" s="260" t="s">
        <v>33</v>
      </c>
      <c r="E2276" s="263">
        <v>3</v>
      </c>
      <c r="F2276" s="254" t="s">
        <v>10</v>
      </c>
      <c r="G2276" s="255"/>
    </row>
    <row r="2277" s="246" customFormat="1" customHeight="1" spans="1:7">
      <c r="A2277" s="260">
        <v>2275</v>
      </c>
      <c r="B2277" s="261">
        <v>9787807028246</v>
      </c>
      <c r="C2277" s="262" t="s">
        <v>2304</v>
      </c>
      <c r="D2277" s="260" t="s">
        <v>33</v>
      </c>
      <c r="E2277" s="263">
        <v>3</v>
      </c>
      <c r="F2277" s="254" t="s">
        <v>10</v>
      </c>
      <c r="G2277" s="255"/>
    </row>
    <row r="2278" s="246" customFormat="1" customHeight="1" spans="1:7">
      <c r="A2278" s="260">
        <v>2276</v>
      </c>
      <c r="B2278" s="261">
        <v>9787807028291</v>
      </c>
      <c r="C2278" s="262" t="s">
        <v>2305</v>
      </c>
      <c r="D2278" s="260" t="s">
        <v>33</v>
      </c>
      <c r="E2278" s="263">
        <v>3</v>
      </c>
      <c r="F2278" s="254" t="s">
        <v>10</v>
      </c>
      <c r="G2278" s="255"/>
    </row>
    <row r="2279" s="246" customFormat="1" customHeight="1" spans="1:7">
      <c r="A2279" s="260">
        <v>2277</v>
      </c>
      <c r="B2279" s="261">
        <v>9787807028444</v>
      </c>
      <c r="C2279" s="262" t="s">
        <v>2306</v>
      </c>
      <c r="D2279" s="260" t="s">
        <v>33</v>
      </c>
      <c r="E2279" s="263">
        <v>3</v>
      </c>
      <c r="F2279" s="254" t="s">
        <v>10</v>
      </c>
      <c r="G2279" s="255"/>
    </row>
    <row r="2280" s="246" customFormat="1" customHeight="1" spans="1:7">
      <c r="A2280" s="260">
        <v>2278</v>
      </c>
      <c r="B2280" s="261">
        <v>9787807028437</v>
      </c>
      <c r="C2280" s="262" t="s">
        <v>2307</v>
      </c>
      <c r="D2280" s="260" t="s">
        <v>33</v>
      </c>
      <c r="E2280" s="263">
        <v>3</v>
      </c>
      <c r="F2280" s="254" t="s">
        <v>10</v>
      </c>
      <c r="G2280" s="255"/>
    </row>
    <row r="2281" s="246" customFormat="1" customHeight="1" spans="1:7">
      <c r="A2281" s="260">
        <v>2279</v>
      </c>
      <c r="B2281" s="261">
        <v>9787807028123</v>
      </c>
      <c r="C2281" s="262" t="s">
        <v>2308</v>
      </c>
      <c r="D2281" s="260" t="s">
        <v>33</v>
      </c>
      <c r="E2281" s="263">
        <v>3</v>
      </c>
      <c r="F2281" s="254" t="s">
        <v>10</v>
      </c>
      <c r="G2281" s="255"/>
    </row>
    <row r="2282" s="246" customFormat="1" customHeight="1" spans="1:7">
      <c r="A2282" s="260">
        <v>2280</v>
      </c>
      <c r="B2282" s="261">
        <v>9787565823619</v>
      </c>
      <c r="C2282" s="262" t="s">
        <v>2309</v>
      </c>
      <c r="D2282" s="260" t="s">
        <v>73</v>
      </c>
      <c r="E2282" s="263">
        <v>3</v>
      </c>
      <c r="F2282" s="254" t="s">
        <v>10</v>
      </c>
      <c r="G2282" s="255"/>
    </row>
    <row r="2283" s="246" customFormat="1" customHeight="1" spans="1:7">
      <c r="A2283" s="260">
        <v>2281</v>
      </c>
      <c r="B2283" s="261">
        <v>9787565823626</v>
      </c>
      <c r="C2283" s="262" t="s">
        <v>2310</v>
      </c>
      <c r="D2283" s="260" t="s">
        <v>48</v>
      </c>
      <c r="E2283" s="263">
        <v>3</v>
      </c>
      <c r="F2283" s="254" t="s">
        <v>10</v>
      </c>
      <c r="G2283" s="255"/>
    </row>
    <row r="2284" s="246" customFormat="1" customHeight="1" spans="1:7">
      <c r="A2284" s="260">
        <v>2282</v>
      </c>
      <c r="B2284" s="261">
        <v>9787565823640</v>
      </c>
      <c r="C2284" s="262" t="s">
        <v>2311</v>
      </c>
      <c r="D2284" s="260" t="s">
        <v>145</v>
      </c>
      <c r="E2284" s="263">
        <v>3</v>
      </c>
      <c r="F2284" s="254" t="s">
        <v>10</v>
      </c>
      <c r="G2284" s="255"/>
    </row>
    <row r="2285" s="246" customFormat="1" customHeight="1" spans="1:7">
      <c r="A2285" s="260">
        <v>2283</v>
      </c>
      <c r="B2285" s="261">
        <v>9787565823541</v>
      </c>
      <c r="C2285" s="262" t="s">
        <v>2312</v>
      </c>
      <c r="D2285" s="260" t="s">
        <v>9</v>
      </c>
      <c r="E2285" s="263">
        <v>3</v>
      </c>
      <c r="F2285" s="254" t="s">
        <v>10</v>
      </c>
      <c r="G2285" s="255"/>
    </row>
    <row r="2286" s="246" customFormat="1" customHeight="1" spans="1:7">
      <c r="A2286" s="260">
        <v>2284</v>
      </c>
      <c r="B2286" s="261">
        <v>9787565823473</v>
      </c>
      <c r="C2286" s="262" t="s">
        <v>2313</v>
      </c>
      <c r="D2286" s="260" t="s">
        <v>61</v>
      </c>
      <c r="E2286" s="263">
        <v>3</v>
      </c>
      <c r="F2286" s="254" t="s">
        <v>10</v>
      </c>
      <c r="G2286" s="255"/>
    </row>
    <row r="2287" s="246" customFormat="1" customHeight="1" spans="1:7">
      <c r="A2287" s="260">
        <v>2285</v>
      </c>
      <c r="B2287" s="261">
        <v>9787565823527</v>
      </c>
      <c r="C2287" s="262" t="s">
        <v>2314</v>
      </c>
      <c r="D2287" s="260" t="s">
        <v>9</v>
      </c>
      <c r="E2287" s="263">
        <v>3</v>
      </c>
      <c r="F2287" s="254" t="s">
        <v>10</v>
      </c>
      <c r="G2287" s="255"/>
    </row>
    <row r="2288" s="246" customFormat="1" customHeight="1" spans="1:7">
      <c r="A2288" s="260">
        <v>2286</v>
      </c>
      <c r="B2288" s="261">
        <v>9787565823534</v>
      </c>
      <c r="C2288" s="262" t="s">
        <v>2315</v>
      </c>
      <c r="D2288" s="260" t="s">
        <v>9</v>
      </c>
      <c r="E2288" s="263">
        <v>3</v>
      </c>
      <c r="F2288" s="254" t="s">
        <v>10</v>
      </c>
      <c r="G2288" s="255"/>
    </row>
    <row r="2289" s="246" customFormat="1" customHeight="1" spans="1:7">
      <c r="A2289" s="260">
        <v>2287</v>
      </c>
      <c r="B2289" s="261">
        <v>9787565823565</v>
      </c>
      <c r="C2289" s="262" t="s">
        <v>2316</v>
      </c>
      <c r="D2289" s="260" t="s">
        <v>9</v>
      </c>
      <c r="E2289" s="263">
        <v>3</v>
      </c>
      <c r="F2289" s="254" t="s">
        <v>10</v>
      </c>
      <c r="G2289" s="255"/>
    </row>
    <row r="2290" s="246" customFormat="1" customHeight="1" spans="1:7">
      <c r="A2290" s="260">
        <v>2288</v>
      </c>
      <c r="B2290" s="261">
        <v>9787565823572</v>
      </c>
      <c r="C2290" s="262" t="s">
        <v>2317</v>
      </c>
      <c r="D2290" s="260" t="s">
        <v>9</v>
      </c>
      <c r="E2290" s="263">
        <v>3</v>
      </c>
      <c r="F2290" s="254" t="s">
        <v>10</v>
      </c>
      <c r="G2290" s="255"/>
    </row>
    <row r="2291" s="246" customFormat="1" customHeight="1" spans="1:7">
      <c r="A2291" s="260">
        <v>2289</v>
      </c>
      <c r="B2291" s="261">
        <v>9787565823480</v>
      </c>
      <c r="C2291" s="262" t="s">
        <v>2318</v>
      </c>
      <c r="D2291" s="260" t="s">
        <v>56</v>
      </c>
      <c r="E2291" s="263">
        <v>3</v>
      </c>
      <c r="F2291" s="254" t="s">
        <v>10</v>
      </c>
      <c r="G2291" s="255"/>
    </row>
    <row r="2292" s="246" customFormat="1" customHeight="1" spans="1:7">
      <c r="A2292" s="260">
        <v>2290</v>
      </c>
      <c r="B2292" s="261">
        <v>9787565823633</v>
      </c>
      <c r="C2292" s="262" t="s">
        <v>2319</v>
      </c>
      <c r="D2292" s="260" t="s">
        <v>33</v>
      </c>
      <c r="E2292" s="263">
        <v>3</v>
      </c>
      <c r="F2292" s="254" t="s">
        <v>10</v>
      </c>
      <c r="G2292" s="255"/>
    </row>
    <row r="2293" s="246" customFormat="1" customHeight="1" spans="1:7">
      <c r="A2293" s="260">
        <v>2291</v>
      </c>
      <c r="B2293" s="261">
        <v>9787565823497</v>
      </c>
      <c r="C2293" s="262" t="s">
        <v>2320</v>
      </c>
      <c r="D2293" s="260" t="s">
        <v>9</v>
      </c>
      <c r="E2293" s="263">
        <v>3</v>
      </c>
      <c r="F2293" s="254" t="s">
        <v>10</v>
      </c>
      <c r="G2293" s="255"/>
    </row>
    <row r="2294" s="246" customFormat="1" customHeight="1" spans="1:7">
      <c r="A2294" s="260">
        <v>2292</v>
      </c>
      <c r="B2294" s="261">
        <v>9787565823664</v>
      </c>
      <c r="C2294" s="262" t="s">
        <v>2321</v>
      </c>
      <c r="D2294" s="260" t="s">
        <v>73</v>
      </c>
      <c r="E2294" s="263">
        <v>3</v>
      </c>
      <c r="F2294" s="254" t="s">
        <v>10</v>
      </c>
      <c r="G2294" s="255"/>
    </row>
    <row r="2295" s="246" customFormat="1" customHeight="1" spans="1:7">
      <c r="A2295" s="260">
        <v>2293</v>
      </c>
      <c r="B2295" s="261">
        <v>9787565823589</v>
      </c>
      <c r="C2295" s="262" t="s">
        <v>2322</v>
      </c>
      <c r="D2295" s="260" t="s">
        <v>9</v>
      </c>
      <c r="E2295" s="263">
        <v>3</v>
      </c>
      <c r="F2295" s="254" t="s">
        <v>10</v>
      </c>
      <c r="G2295" s="255"/>
    </row>
    <row r="2296" s="246" customFormat="1" customHeight="1" spans="1:7">
      <c r="A2296" s="260">
        <v>2294</v>
      </c>
      <c r="B2296" s="261">
        <v>9787565823657</v>
      </c>
      <c r="C2296" s="262" t="s">
        <v>2323</v>
      </c>
      <c r="D2296" s="260" t="s">
        <v>54</v>
      </c>
      <c r="E2296" s="263">
        <v>3</v>
      </c>
      <c r="F2296" s="254" t="s">
        <v>10</v>
      </c>
      <c r="G2296" s="255"/>
    </row>
    <row r="2297" s="246" customFormat="1" customHeight="1" spans="1:7">
      <c r="A2297" s="260">
        <v>2295</v>
      </c>
      <c r="B2297" s="261">
        <v>9787565823602</v>
      </c>
      <c r="C2297" s="262" t="s">
        <v>2324</v>
      </c>
      <c r="D2297" s="260" t="s">
        <v>9</v>
      </c>
      <c r="E2297" s="263">
        <v>3</v>
      </c>
      <c r="F2297" s="254" t="s">
        <v>10</v>
      </c>
      <c r="G2297" s="255"/>
    </row>
    <row r="2298" s="246" customFormat="1" customHeight="1" spans="1:7">
      <c r="A2298" s="260">
        <v>2296</v>
      </c>
      <c r="B2298" s="261">
        <v>9787565823558</v>
      </c>
      <c r="C2298" s="262" t="s">
        <v>2325</v>
      </c>
      <c r="D2298" s="260" t="s">
        <v>9</v>
      </c>
      <c r="E2298" s="263">
        <v>3</v>
      </c>
      <c r="F2298" s="254" t="s">
        <v>10</v>
      </c>
      <c r="G2298" s="255"/>
    </row>
    <row r="2299" s="246" customFormat="1" customHeight="1" spans="1:7">
      <c r="A2299" s="260">
        <v>2297</v>
      </c>
      <c r="B2299" s="261">
        <v>9787565823503</v>
      </c>
      <c r="C2299" s="262" t="s">
        <v>2326</v>
      </c>
      <c r="D2299" s="260" t="s">
        <v>9</v>
      </c>
      <c r="E2299" s="263">
        <v>3</v>
      </c>
      <c r="F2299" s="254" t="s">
        <v>10</v>
      </c>
      <c r="G2299" s="255"/>
    </row>
    <row r="2300" s="246" customFormat="1" customHeight="1" spans="1:7">
      <c r="A2300" s="260">
        <v>2298</v>
      </c>
      <c r="B2300" s="261">
        <v>9787565823510</v>
      </c>
      <c r="C2300" s="262" t="s">
        <v>2327</v>
      </c>
      <c r="D2300" s="260" t="s">
        <v>9</v>
      </c>
      <c r="E2300" s="263">
        <v>3</v>
      </c>
      <c r="F2300" s="254" t="s">
        <v>10</v>
      </c>
      <c r="G2300" s="255"/>
    </row>
    <row r="2301" s="246" customFormat="1" customHeight="1" spans="1:7">
      <c r="A2301" s="260">
        <v>2299</v>
      </c>
      <c r="B2301" s="261">
        <v>9787565823442</v>
      </c>
      <c r="C2301" s="262" t="s">
        <v>2328</v>
      </c>
      <c r="D2301" s="260" t="s">
        <v>48</v>
      </c>
      <c r="E2301" s="263">
        <v>3</v>
      </c>
      <c r="F2301" s="254" t="s">
        <v>10</v>
      </c>
      <c r="G2301" s="255"/>
    </row>
    <row r="2302" s="246" customFormat="1" customHeight="1" spans="1:7">
      <c r="A2302" s="260">
        <v>2300</v>
      </c>
      <c r="B2302" s="261">
        <v>9787565823367</v>
      </c>
      <c r="C2302" s="262" t="s">
        <v>2329</v>
      </c>
      <c r="D2302" s="260" t="s">
        <v>56</v>
      </c>
      <c r="E2302" s="263">
        <v>3</v>
      </c>
      <c r="F2302" s="254" t="s">
        <v>10</v>
      </c>
      <c r="G2302" s="255"/>
    </row>
    <row r="2303" s="246" customFormat="1" customHeight="1" spans="1:7">
      <c r="A2303" s="260">
        <v>2301</v>
      </c>
      <c r="B2303" s="261">
        <v>9787565823404</v>
      </c>
      <c r="C2303" s="262" t="s">
        <v>2330</v>
      </c>
      <c r="D2303" s="260" t="s">
        <v>56</v>
      </c>
      <c r="E2303" s="263">
        <v>3</v>
      </c>
      <c r="F2303" s="254" t="s">
        <v>10</v>
      </c>
      <c r="G2303" s="255"/>
    </row>
    <row r="2304" s="246" customFormat="1" customHeight="1" spans="1:7">
      <c r="A2304" s="260">
        <v>2302</v>
      </c>
      <c r="B2304" s="261">
        <v>9787565823305</v>
      </c>
      <c r="C2304" s="262" t="s">
        <v>2331</v>
      </c>
      <c r="D2304" s="260" t="s">
        <v>56</v>
      </c>
      <c r="E2304" s="263">
        <v>3</v>
      </c>
      <c r="F2304" s="254" t="s">
        <v>10</v>
      </c>
      <c r="G2304" s="255"/>
    </row>
    <row r="2305" s="246" customFormat="1" customHeight="1" spans="1:7">
      <c r="A2305" s="260">
        <v>2303</v>
      </c>
      <c r="B2305" s="261">
        <v>9787565824067</v>
      </c>
      <c r="C2305" s="262" t="s">
        <v>2332</v>
      </c>
      <c r="D2305" s="260" t="s">
        <v>56</v>
      </c>
      <c r="E2305" s="263">
        <v>3</v>
      </c>
      <c r="F2305" s="254" t="s">
        <v>10</v>
      </c>
      <c r="G2305" s="255"/>
    </row>
    <row r="2306" s="246" customFormat="1" customHeight="1" spans="1:7">
      <c r="A2306" s="260">
        <v>2304</v>
      </c>
      <c r="B2306" s="261">
        <v>9787565823343</v>
      </c>
      <c r="C2306" s="262" t="s">
        <v>2333</v>
      </c>
      <c r="D2306" s="260" t="s">
        <v>56</v>
      </c>
      <c r="E2306" s="263">
        <v>3</v>
      </c>
      <c r="F2306" s="254" t="s">
        <v>10</v>
      </c>
      <c r="G2306" s="255"/>
    </row>
    <row r="2307" s="246" customFormat="1" customHeight="1" spans="1:7">
      <c r="A2307" s="260">
        <v>2305</v>
      </c>
      <c r="B2307" s="261">
        <v>9787565824050</v>
      </c>
      <c r="C2307" s="262" t="s">
        <v>2334</v>
      </c>
      <c r="D2307" s="260" t="s">
        <v>56</v>
      </c>
      <c r="E2307" s="263">
        <v>3</v>
      </c>
      <c r="F2307" s="254" t="s">
        <v>10</v>
      </c>
      <c r="G2307" s="255"/>
    </row>
    <row r="2308" s="246" customFormat="1" customHeight="1" spans="1:7">
      <c r="A2308" s="260">
        <v>2306</v>
      </c>
      <c r="B2308" s="261">
        <v>9787565823350</v>
      </c>
      <c r="C2308" s="262" t="s">
        <v>2335</v>
      </c>
      <c r="D2308" s="260" t="s">
        <v>56</v>
      </c>
      <c r="E2308" s="263">
        <v>3</v>
      </c>
      <c r="F2308" s="254" t="s">
        <v>10</v>
      </c>
      <c r="G2308" s="255"/>
    </row>
    <row r="2309" s="246" customFormat="1" customHeight="1" spans="1:7">
      <c r="A2309" s="260">
        <v>2307</v>
      </c>
      <c r="B2309" s="261">
        <v>9787565823381</v>
      </c>
      <c r="C2309" s="262" t="s">
        <v>2336</v>
      </c>
      <c r="D2309" s="260" t="s">
        <v>56</v>
      </c>
      <c r="E2309" s="263">
        <v>3</v>
      </c>
      <c r="F2309" s="254" t="s">
        <v>10</v>
      </c>
      <c r="G2309" s="255"/>
    </row>
    <row r="2310" s="246" customFormat="1" customHeight="1" spans="1:7">
      <c r="A2310" s="260">
        <v>2308</v>
      </c>
      <c r="B2310" s="261">
        <v>9787565823329</v>
      </c>
      <c r="C2310" s="262" t="s">
        <v>2337</v>
      </c>
      <c r="D2310" s="260" t="s">
        <v>56</v>
      </c>
      <c r="E2310" s="263">
        <v>3</v>
      </c>
      <c r="F2310" s="254" t="s">
        <v>10</v>
      </c>
      <c r="G2310" s="255"/>
    </row>
    <row r="2311" s="246" customFormat="1" customHeight="1" spans="1:7">
      <c r="A2311" s="260">
        <v>2309</v>
      </c>
      <c r="B2311" s="261">
        <v>9787565823428</v>
      </c>
      <c r="C2311" s="262" t="s">
        <v>2338</v>
      </c>
      <c r="D2311" s="260" t="s">
        <v>35</v>
      </c>
      <c r="E2311" s="263">
        <v>3</v>
      </c>
      <c r="F2311" s="254" t="s">
        <v>10</v>
      </c>
      <c r="G2311" s="255"/>
    </row>
    <row r="2312" s="246" customFormat="1" customHeight="1" spans="1:7">
      <c r="A2312" s="260">
        <v>2310</v>
      </c>
      <c r="B2312" s="261">
        <v>9787565823336</v>
      </c>
      <c r="C2312" s="262" t="s">
        <v>2339</v>
      </c>
      <c r="D2312" s="260" t="s">
        <v>56</v>
      </c>
      <c r="E2312" s="263">
        <v>3</v>
      </c>
      <c r="F2312" s="254" t="s">
        <v>10</v>
      </c>
      <c r="G2312" s="255"/>
    </row>
    <row r="2313" s="246" customFormat="1" customHeight="1" spans="1:7">
      <c r="A2313" s="260">
        <v>2311</v>
      </c>
      <c r="B2313" s="261">
        <v>9787565823466</v>
      </c>
      <c r="C2313" s="262" t="s">
        <v>2340</v>
      </c>
      <c r="D2313" s="260" t="s">
        <v>56</v>
      </c>
      <c r="E2313" s="263">
        <v>3</v>
      </c>
      <c r="F2313" s="254" t="s">
        <v>10</v>
      </c>
      <c r="G2313" s="255"/>
    </row>
    <row r="2314" s="246" customFormat="1" customHeight="1" spans="1:7">
      <c r="A2314" s="260">
        <v>2312</v>
      </c>
      <c r="B2314" s="261">
        <v>9787565824074</v>
      </c>
      <c r="C2314" s="262" t="s">
        <v>2341</v>
      </c>
      <c r="D2314" s="260" t="s">
        <v>48</v>
      </c>
      <c r="E2314" s="263">
        <v>3</v>
      </c>
      <c r="F2314" s="254" t="s">
        <v>10</v>
      </c>
      <c r="G2314" s="255"/>
    </row>
    <row r="2315" s="246" customFormat="1" customHeight="1" spans="1:7">
      <c r="A2315" s="260">
        <v>2313</v>
      </c>
      <c r="B2315" s="261">
        <v>9787565823459</v>
      </c>
      <c r="C2315" s="262" t="s">
        <v>2342</v>
      </c>
      <c r="D2315" s="260" t="s">
        <v>48</v>
      </c>
      <c r="E2315" s="263">
        <v>3</v>
      </c>
      <c r="F2315" s="254" t="s">
        <v>10</v>
      </c>
      <c r="G2315" s="255"/>
    </row>
    <row r="2316" s="246" customFormat="1" customHeight="1" spans="1:7">
      <c r="A2316" s="260">
        <v>2314</v>
      </c>
      <c r="B2316" s="261">
        <v>9787565823312</v>
      </c>
      <c r="C2316" s="262" t="s">
        <v>2343</v>
      </c>
      <c r="D2316" s="260" t="s">
        <v>56</v>
      </c>
      <c r="E2316" s="263">
        <v>3</v>
      </c>
      <c r="F2316" s="254" t="s">
        <v>10</v>
      </c>
      <c r="G2316" s="255"/>
    </row>
    <row r="2317" s="246" customFormat="1" customHeight="1" spans="1:7">
      <c r="A2317" s="260">
        <v>2315</v>
      </c>
      <c r="B2317" s="261">
        <v>9787565823435</v>
      </c>
      <c r="C2317" s="262" t="s">
        <v>2344</v>
      </c>
      <c r="D2317" s="260" t="s">
        <v>48</v>
      </c>
      <c r="E2317" s="263">
        <v>3</v>
      </c>
      <c r="F2317" s="254" t="s">
        <v>10</v>
      </c>
      <c r="G2317" s="255"/>
    </row>
    <row r="2318" s="246" customFormat="1" customHeight="1" spans="1:7">
      <c r="A2318" s="260">
        <v>2316</v>
      </c>
      <c r="B2318" s="261">
        <v>9787565828829</v>
      </c>
      <c r="C2318" s="262" t="s">
        <v>2345</v>
      </c>
      <c r="D2318" s="260" t="s">
        <v>56</v>
      </c>
      <c r="E2318" s="263">
        <v>3</v>
      </c>
      <c r="F2318" s="254" t="s">
        <v>10</v>
      </c>
      <c r="G2318" s="255"/>
    </row>
    <row r="2319" s="246" customFormat="1" customHeight="1" spans="1:7">
      <c r="A2319" s="260">
        <v>2317</v>
      </c>
      <c r="B2319" s="261">
        <v>9787565828751</v>
      </c>
      <c r="C2319" s="262" t="s">
        <v>2346</v>
      </c>
      <c r="D2319" s="260" t="s">
        <v>56</v>
      </c>
      <c r="E2319" s="263">
        <v>3</v>
      </c>
      <c r="F2319" s="254" t="s">
        <v>10</v>
      </c>
      <c r="G2319" s="255"/>
    </row>
    <row r="2320" s="246" customFormat="1" customHeight="1" spans="1:7">
      <c r="A2320" s="260">
        <v>2318</v>
      </c>
      <c r="B2320" s="261">
        <v>9787565828898</v>
      </c>
      <c r="C2320" s="262" t="s">
        <v>2347</v>
      </c>
      <c r="D2320" s="260" t="s">
        <v>56</v>
      </c>
      <c r="E2320" s="263">
        <v>3</v>
      </c>
      <c r="F2320" s="254" t="s">
        <v>10</v>
      </c>
      <c r="G2320" s="255"/>
    </row>
    <row r="2321" s="246" customFormat="1" customHeight="1" spans="1:7">
      <c r="A2321" s="260">
        <v>2319</v>
      </c>
      <c r="B2321" s="261">
        <v>9787565828744</v>
      </c>
      <c r="C2321" s="262" t="s">
        <v>2348</v>
      </c>
      <c r="D2321" s="260" t="s">
        <v>9</v>
      </c>
      <c r="E2321" s="263">
        <v>3</v>
      </c>
      <c r="F2321" s="254" t="s">
        <v>10</v>
      </c>
      <c r="G2321" s="255"/>
    </row>
    <row r="2322" s="246" customFormat="1" customHeight="1" spans="1:7">
      <c r="A2322" s="260">
        <v>2320</v>
      </c>
      <c r="B2322" s="261">
        <v>9787565828904</v>
      </c>
      <c r="C2322" s="262" t="s">
        <v>2349</v>
      </c>
      <c r="D2322" s="260" t="s">
        <v>56</v>
      </c>
      <c r="E2322" s="263">
        <v>3</v>
      </c>
      <c r="F2322" s="254" t="s">
        <v>10</v>
      </c>
      <c r="G2322" s="255"/>
    </row>
    <row r="2323" s="246" customFormat="1" customHeight="1" spans="1:7">
      <c r="A2323" s="260">
        <v>2321</v>
      </c>
      <c r="B2323" s="261">
        <v>9787565828928</v>
      </c>
      <c r="C2323" s="262" t="s">
        <v>2350</v>
      </c>
      <c r="D2323" s="260" t="s">
        <v>56</v>
      </c>
      <c r="E2323" s="263">
        <v>3</v>
      </c>
      <c r="F2323" s="254" t="s">
        <v>10</v>
      </c>
      <c r="G2323" s="255"/>
    </row>
    <row r="2324" s="246" customFormat="1" customHeight="1" spans="1:7">
      <c r="A2324" s="260">
        <v>2322</v>
      </c>
      <c r="B2324" s="261">
        <v>9787565828775</v>
      </c>
      <c r="C2324" s="262" t="s">
        <v>2351</v>
      </c>
      <c r="D2324" s="260" t="s">
        <v>56</v>
      </c>
      <c r="E2324" s="263">
        <v>3</v>
      </c>
      <c r="F2324" s="254" t="s">
        <v>10</v>
      </c>
      <c r="G2324" s="255"/>
    </row>
    <row r="2325" s="246" customFormat="1" customHeight="1" spans="1:7">
      <c r="A2325" s="260">
        <v>2323</v>
      </c>
      <c r="B2325" s="261">
        <v>9787565828812</v>
      </c>
      <c r="C2325" s="262" t="s">
        <v>2352</v>
      </c>
      <c r="D2325" s="260" t="s">
        <v>56</v>
      </c>
      <c r="E2325" s="263">
        <v>3</v>
      </c>
      <c r="F2325" s="254" t="s">
        <v>10</v>
      </c>
      <c r="G2325" s="255"/>
    </row>
    <row r="2326" s="246" customFormat="1" customHeight="1" spans="1:7">
      <c r="A2326" s="260">
        <v>2324</v>
      </c>
      <c r="B2326" s="261">
        <v>9787565828850</v>
      </c>
      <c r="C2326" s="262" t="s">
        <v>2353</v>
      </c>
      <c r="D2326" s="260" t="s">
        <v>56</v>
      </c>
      <c r="E2326" s="263">
        <v>3</v>
      </c>
      <c r="F2326" s="254" t="s">
        <v>10</v>
      </c>
      <c r="G2326" s="255"/>
    </row>
    <row r="2327" s="246" customFormat="1" customHeight="1" spans="1:7">
      <c r="A2327" s="260">
        <v>2325</v>
      </c>
      <c r="B2327" s="261">
        <v>9787565828867</v>
      </c>
      <c r="C2327" s="262" t="s">
        <v>2354</v>
      </c>
      <c r="D2327" s="260" t="s">
        <v>56</v>
      </c>
      <c r="E2327" s="263">
        <v>3</v>
      </c>
      <c r="F2327" s="254" t="s">
        <v>10</v>
      </c>
      <c r="G2327" s="255"/>
    </row>
    <row r="2328" s="246" customFormat="1" customHeight="1" spans="1:7">
      <c r="A2328" s="260">
        <v>2326</v>
      </c>
      <c r="B2328" s="261">
        <v>9787565828911</v>
      </c>
      <c r="C2328" s="262" t="s">
        <v>2355</v>
      </c>
      <c r="D2328" s="260" t="s">
        <v>56</v>
      </c>
      <c r="E2328" s="263">
        <v>3</v>
      </c>
      <c r="F2328" s="254" t="s">
        <v>10</v>
      </c>
      <c r="G2328" s="255"/>
    </row>
    <row r="2329" s="246" customFormat="1" customHeight="1" spans="1:7">
      <c r="A2329" s="260">
        <v>2327</v>
      </c>
      <c r="B2329" s="261">
        <v>9787565828768</v>
      </c>
      <c r="C2329" s="262" t="s">
        <v>2356</v>
      </c>
      <c r="D2329" s="260" t="s">
        <v>56</v>
      </c>
      <c r="E2329" s="263">
        <v>3</v>
      </c>
      <c r="F2329" s="254" t="s">
        <v>10</v>
      </c>
      <c r="G2329" s="255"/>
    </row>
    <row r="2330" s="246" customFormat="1" customHeight="1" spans="1:7">
      <c r="A2330" s="260">
        <v>2328</v>
      </c>
      <c r="B2330" s="261">
        <v>9787565828805</v>
      </c>
      <c r="C2330" s="262" t="s">
        <v>2357</v>
      </c>
      <c r="D2330" s="260" t="s">
        <v>56</v>
      </c>
      <c r="E2330" s="263">
        <v>3</v>
      </c>
      <c r="F2330" s="254" t="s">
        <v>10</v>
      </c>
      <c r="G2330" s="255"/>
    </row>
    <row r="2331" s="246" customFormat="1" customHeight="1" spans="1:7">
      <c r="A2331" s="260">
        <v>2329</v>
      </c>
      <c r="B2331" s="261">
        <v>9787565828782</v>
      </c>
      <c r="C2331" s="262" t="s">
        <v>2358</v>
      </c>
      <c r="D2331" s="260" t="s">
        <v>56</v>
      </c>
      <c r="E2331" s="263">
        <v>3</v>
      </c>
      <c r="F2331" s="254" t="s">
        <v>10</v>
      </c>
      <c r="G2331" s="255"/>
    </row>
    <row r="2332" s="246" customFormat="1" customHeight="1" spans="1:7">
      <c r="A2332" s="260">
        <v>2330</v>
      </c>
      <c r="B2332" s="261">
        <v>9787565828799</v>
      </c>
      <c r="C2332" s="262" t="s">
        <v>2359</v>
      </c>
      <c r="D2332" s="260" t="s">
        <v>56</v>
      </c>
      <c r="E2332" s="263">
        <v>3</v>
      </c>
      <c r="F2332" s="254" t="s">
        <v>10</v>
      </c>
      <c r="G2332" s="255"/>
    </row>
    <row r="2333" s="246" customFormat="1" customHeight="1" spans="1:7">
      <c r="A2333" s="260">
        <v>2331</v>
      </c>
      <c r="B2333" s="261">
        <v>9787565828874</v>
      </c>
      <c r="C2333" s="262" t="s">
        <v>2360</v>
      </c>
      <c r="D2333" s="260" t="s">
        <v>56</v>
      </c>
      <c r="E2333" s="263">
        <v>3</v>
      </c>
      <c r="F2333" s="254" t="s">
        <v>10</v>
      </c>
      <c r="G2333" s="255"/>
    </row>
    <row r="2334" s="246" customFormat="1" customHeight="1" spans="1:7">
      <c r="A2334" s="260">
        <v>2332</v>
      </c>
      <c r="B2334" s="261">
        <v>9787565828836</v>
      </c>
      <c r="C2334" s="262" t="s">
        <v>2361</v>
      </c>
      <c r="D2334" s="260" t="s">
        <v>56</v>
      </c>
      <c r="E2334" s="263">
        <v>3</v>
      </c>
      <c r="F2334" s="254" t="s">
        <v>10</v>
      </c>
      <c r="G2334" s="255"/>
    </row>
    <row r="2335" s="246" customFormat="1" customHeight="1" spans="1:7">
      <c r="A2335" s="260">
        <v>2333</v>
      </c>
      <c r="B2335" s="261">
        <v>9787565828737</v>
      </c>
      <c r="C2335" s="262" t="s">
        <v>2362</v>
      </c>
      <c r="D2335" s="260" t="s">
        <v>56</v>
      </c>
      <c r="E2335" s="263">
        <v>3</v>
      </c>
      <c r="F2335" s="254" t="s">
        <v>10</v>
      </c>
      <c r="G2335" s="255"/>
    </row>
    <row r="2336" s="246" customFormat="1" customHeight="1" spans="1:7">
      <c r="A2336" s="260">
        <v>2334</v>
      </c>
      <c r="B2336" s="261">
        <v>9787565828881</v>
      </c>
      <c r="C2336" s="262" t="s">
        <v>2363</v>
      </c>
      <c r="D2336" s="260" t="s">
        <v>56</v>
      </c>
      <c r="E2336" s="263">
        <v>3</v>
      </c>
      <c r="F2336" s="254" t="s">
        <v>10</v>
      </c>
      <c r="G2336" s="255"/>
    </row>
    <row r="2337" s="246" customFormat="1" customHeight="1" spans="1:7">
      <c r="A2337" s="260">
        <v>2335</v>
      </c>
      <c r="B2337" s="261">
        <v>9787565828843</v>
      </c>
      <c r="C2337" s="262" t="s">
        <v>2364</v>
      </c>
      <c r="D2337" s="260" t="s">
        <v>56</v>
      </c>
      <c r="E2337" s="263">
        <v>3</v>
      </c>
      <c r="F2337" s="254" t="s">
        <v>10</v>
      </c>
      <c r="G2337" s="255"/>
    </row>
    <row r="2338" s="246" customFormat="1" customHeight="1" spans="1:7">
      <c r="A2338" s="260">
        <v>2336</v>
      </c>
      <c r="B2338" s="261">
        <v>9787565828287</v>
      </c>
      <c r="C2338" s="262" t="s">
        <v>2365</v>
      </c>
      <c r="D2338" s="260" t="s">
        <v>35</v>
      </c>
      <c r="E2338" s="263">
        <v>3</v>
      </c>
      <c r="F2338" s="254" t="s">
        <v>10</v>
      </c>
      <c r="G2338" s="255"/>
    </row>
    <row r="2339" s="246" customFormat="1" customHeight="1" spans="1:7">
      <c r="A2339" s="260">
        <v>2337</v>
      </c>
      <c r="B2339" s="261">
        <v>9787565828140</v>
      </c>
      <c r="C2339" s="262" t="s">
        <v>2366</v>
      </c>
      <c r="D2339" s="260" t="s">
        <v>48</v>
      </c>
      <c r="E2339" s="263">
        <v>3</v>
      </c>
      <c r="F2339" s="254" t="s">
        <v>10</v>
      </c>
      <c r="G2339" s="255"/>
    </row>
    <row r="2340" s="246" customFormat="1" customHeight="1" spans="1:7">
      <c r="A2340" s="260">
        <v>2338</v>
      </c>
      <c r="B2340" s="261">
        <v>9787565828232</v>
      </c>
      <c r="C2340" s="262" t="s">
        <v>2367</v>
      </c>
      <c r="D2340" s="260" t="s">
        <v>48</v>
      </c>
      <c r="E2340" s="263">
        <v>3</v>
      </c>
      <c r="F2340" s="254" t="s">
        <v>10</v>
      </c>
      <c r="G2340" s="255"/>
    </row>
    <row r="2341" s="246" customFormat="1" customHeight="1" spans="1:7">
      <c r="A2341" s="260">
        <v>2339</v>
      </c>
      <c r="B2341" s="261">
        <v>9787565828249</v>
      </c>
      <c r="C2341" s="262" t="s">
        <v>2368</v>
      </c>
      <c r="D2341" s="260" t="s">
        <v>35</v>
      </c>
      <c r="E2341" s="263">
        <v>3</v>
      </c>
      <c r="F2341" s="254" t="s">
        <v>10</v>
      </c>
      <c r="G2341" s="255"/>
    </row>
    <row r="2342" s="246" customFormat="1" customHeight="1" spans="1:7">
      <c r="A2342" s="260">
        <v>2340</v>
      </c>
      <c r="B2342" s="261">
        <v>9787565828256</v>
      </c>
      <c r="C2342" s="262" t="s">
        <v>2369</v>
      </c>
      <c r="D2342" s="260" t="s">
        <v>56</v>
      </c>
      <c r="E2342" s="263">
        <v>3</v>
      </c>
      <c r="F2342" s="254" t="s">
        <v>10</v>
      </c>
      <c r="G2342" s="255"/>
    </row>
    <row r="2343" s="246" customFormat="1" customHeight="1" spans="1:7">
      <c r="A2343" s="260">
        <v>2341</v>
      </c>
      <c r="B2343" s="261">
        <v>9787565828171</v>
      </c>
      <c r="C2343" s="262" t="s">
        <v>2370</v>
      </c>
      <c r="D2343" s="260" t="s">
        <v>48</v>
      </c>
      <c r="E2343" s="263">
        <v>3</v>
      </c>
      <c r="F2343" s="254" t="s">
        <v>10</v>
      </c>
      <c r="G2343" s="255"/>
    </row>
    <row r="2344" s="246" customFormat="1" customHeight="1" spans="1:7">
      <c r="A2344" s="260">
        <v>2342</v>
      </c>
      <c r="B2344" s="261">
        <v>9787565828157</v>
      </c>
      <c r="C2344" s="262" t="s">
        <v>2371</v>
      </c>
      <c r="D2344" s="260" t="s">
        <v>48</v>
      </c>
      <c r="E2344" s="263">
        <v>3</v>
      </c>
      <c r="F2344" s="254" t="s">
        <v>10</v>
      </c>
      <c r="G2344" s="255"/>
    </row>
    <row r="2345" s="246" customFormat="1" customHeight="1" spans="1:7">
      <c r="A2345" s="260">
        <v>2343</v>
      </c>
      <c r="B2345" s="261">
        <v>9787565828300</v>
      </c>
      <c r="C2345" s="262" t="s">
        <v>2372</v>
      </c>
      <c r="D2345" s="260" t="s">
        <v>48</v>
      </c>
      <c r="E2345" s="263">
        <v>3</v>
      </c>
      <c r="F2345" s="254" t="s">
        <v>10</v>
      </c>
      <c r="G2345" s="255"/>
    </row>
    <row r="2346" s="246" customFormat="1" customHeight="1" spans="1:7">
      <c r="A2346" s="260">
        <v>2344</v>
      </c>
      <c r="B2346" s="261">
        <v>9787565828218</v>
      </c>
      <c r="C2346" s="262" t="s">
        <v>2373</v>
      </c>
      <c r="D2346" s="260" t="s">
        <v>48</v>
      </c>
      <c r="E2346" s="263">
        <v>3</v>
      </c>
      <c r="F2346" s="254" t="s">
        <v>10</v>
      </c>
      <c r="G2346" s="255"/>
    </row>
    <row r="2347" s="246" customFormat="1" customHeight="1" spans="1:7">
      <c r="A2347" s="260">
        <v>2345</v>
      </c>
      <c r="B2347" s="261">
        <v>9787565828188</v>
      </c>
      <c r="C2347" s="262" t="s">
        <v>2374</v>
      </c>
      <c r="D2347" s="260" t="s">
        <v>48</v>
      </c>
      <c r="E2347" s="263">
        <v>3</v>
      </c>
      <c r="F2347" s="254" t="s">
        <v>10</v>
      </c>
      <c r="G2347" s="255"/>
    </row>
    <row r="2348" s="246" customFormat="1" customHeight="1" spans="1:7">
      <c r="A2348" s="260">
        <v>2346</v>
      </c>
      <c r="B2348" s="261">
        <v>9787565828119</v>
      </c>
      <c r="C2348" s="262" t="s">
        <v>2375</v>
      </c>
      <c r="D2348" s="260" t="s">
        <v>48</v>
      </c>
      <c r="E2348" s="263">
        <v>3</v>
      </c>
      <c r="F2348" s="254" t="s">
        <v>10</v>
      </c>
      <c r="G2348" s="255"/>
    </row>
    <row r="2349" s="246" customFormat="1" customHeight="1" spans="1:7">
      <c r="A2349" s="260">
        <v>2347</v>
      </c>
      <c r="B2349" s="261">
        <v>9787565828294</v>
      </c>
      <c r="C2349" s="262" t="s">
        <v>2376</v>
      </c>
      <c r="D2349" s="260" t="s">
        <v>73</v>
      </c>
      <c r="E2349" s="263">
        <v>3</v>
      </c>
      <c r="F2349" s="254" t="s">
        <v>10</v>
      </c>
      <c r="G2349" s="255"/>
    </row>
    <row r="2350" s="246" customFormat="1" customHeight="1" spans="1:7">
      <c r="A2350" s="260">
        <v>2348</v>
      </c>
      <c r="B2350" s="261">
        <v>9787565828133</v>
      </c>
      <c r="C2350" s="262" t="s">
        <v>2377</v>
      </c>
      <c r="D2350" s="260" t="s">
        <v>48</v>
      </c>
      <c r="E2350" s="263">
        <v>3</v>
      </c>
      <c r="F2350" s="254" t="s">
        <v>10</v>
      </c>
      <c r="G2350" s="255"/>
    </row>
    <row r="2351" s="246" customFormat="1" customHeight="1" spans="1:7">
      <c r="A2351" s="260">
        <v>2349</v>
      </c>
      <c r="B2351" s="261">
        <v>9787565828201</v>
      </c>
      <c r="C2351" s="262" t="s">
        <v>2378</v>
      </c>
      <c r="D2351" s="260" t="s">
        <v>48</v>
      </c>
      <c r="E2351" s="263">
        <v>3</v>
      </c>
      <c r="F2351" s="254" t="s">
        <v>10</v>
      </c>
      <c r="G2351" s="255"/>
    </row>
    <row r="2352" s="246" customFormat="1" customHeight="1" spans="1:7">
      <c r="A2352" s="260">
        <v>2350</v>
      </c>
      <c r="B2352" s="261">
        <v>9787565828225</v>
      </c>
      <c r="C2352" s="262" t="s">
        <v>2379</v>
      </c>
      <c r="D2352" s="260" t="s">
        <v>48</v>
      </c>
      <c r="E2352" s="263">
        <v>3</v>
      </c>
      <c r="F2352" s="254" t="s">
        <v>10</v>
      </c>
      <c r="G2352" s="255"/>
    </row>
    <row r="2353" s="246" customFormat="1" customHeight="1" spans="1:7">
      <c r="A2353" s="260">
        <v>2351</v>
      </c>
      <c r="B2353" s="261">
        <v>9787565828195</v>
      </c>
      <c r="C2353" s="262" t="s">
        <v>2380</v>
      </c>
      <c r="D2353" s="260" t="s">
        <v>48</v>
      </c>
      <c r="E2353" s="263">
        <v>3</v>
      </c>
      <c r="F2353" s="254" t="s">
        <v>10</v>
      </c>
      <c r="G2353" s="255"/>
    </row>
    <row r="2354" s="246" customFormat="1" customHeight="1" spans="1:7">
      <c r="A2354" s="260">
        <v>2352</v>
      </c>
      <c r="B2354" s="261">
        <v>9787565828126</v>
      </c>
      <c r="C2354" s="262" t="s">
        <v>2381</v>
      </c>
      <c r="D2354" s="260" t="s">
        <v>48</v>
      </c>
      <c r="E2354" s="263">
        <v>3</v>
      </c>
      <c r="F2354" s="254" t="s">
        <v>10</v>
      </c>
      <c r="G2354" s="255"/>
    </row>
    <row r="2355" s="246" customFormat="1" customHeight="1" spans="1:7">
      <c r="A2355" s="260">
        <v>2353</v>
      </c>
      <c r="B2355" s="261">
        <v>9787565828270</v>
      </c>
      <c r="C2355" s="262" t="s">
        <v>2382</v>
      </c>
      <c r="D2355" s="260" t="s">
        <v>35</v>
      </c>
      <c r="E2355" s="263">
        <v>3</v>
      </c>
      <c r="F2355" s="254" t="s">
        <v>10</v>
      </c>
      <c r="G2355" s="255"/>
    </row>
    <row r="2356" s="246" customFormat="1" customHeight="1" spans="1:7">
      <c r="A2356" s="260">
        <v>2354</v>
      </c>
      <c r="B2356" s="261">
        <v>9787565828164</v>
      </c>
      <c r="C2356" s="262" t="s">
        <v>2383</v>
      </c>
      <c r="D2356" s="260" t="s">
        <v>48</v>
      </c>
      <c r="E2356" s="263">
        <v>3</v>
      </c>
      <c r="F2356" s="254" t="s">
        <v>10</v>
      </c>
      <c r="G2356" s="255"/>
    </row>
    <row r="2357" s="246" customFormat="1" customHeight="1" spans="1:7">
      <c r="A2357" s="260">
        <v>2355</v>
      </c>
      <c r="B2357" s="261">
        <v>9787565828447</v>
      </c>
      <c r="C2357" s="262" t="s">
        <v>2384</v>
      </c>
      <c r="D2357" s="260" t="s">
        <v>48</v>
      </c>
      <c r="E2357" s="263">
        <v>3</v>
      </c>
      <c r="F2357" s="254" t="s">
        <v>10</v>
      </c>
      <c r="G2357" s="255"/>
    </row>
    <row r="2358" s="246" customFormat="1" customHeight="1" spans="1:7">
      <c r="A2358" s="260">
        <v>2356</v>
      </c>
      <c r="B2358" s="261">
        <v>9787565828485</v>
      </c>
      <c r="C2358" s="262" t="s">
        <v>2385</v>
      </c>
      <c r="D2358" s="260" t="s">
        <v>48</v>
      </c>
      <c r="E2358" s="263">
        <v>3</v>
      </c>
      <c r="F2358" s="254" t="s">
        <v>10</v>
      </c>
      <c r="G2358" s="255"/>
    </row>
    <row r="2359" s="246" customFormat="1" customHeight="1" spans="1:7">
      <c r="A2359" s="260">
        <v>2357</v>
      </c>
      <c r="B2359" s="261">
        <v>9787565828461</v>
      </c>
      <c r="C2359" s="262" t="s">
        <v>2386</v>
      </c>
      <c r="D2359" s="260" t="s">
        <v>48</v>
      </c>
      <c r="E2359" s="263">
        <v>3</v>
      </c>
      <c r="F2359" s="254" t="s">
        <v>10</v>
      </c>
      <c r="G2359" s="255"/>
    </row>
    <row r="2360" s="246" customFormat="1" customHeight="1" spans="1:7">
      <c r="A2360" s="260">
        <v>2358</v>
      </c>
      <c r="B2360" s="261">
        <v>9787565828430</v>
      </c>
      <c r="C2360" s="262" t="s">
        <v>2387</v>
      </c>
      <c r="D2360" s="260" t="s">
        <v>48</v>
      </c>
      <c r="E2360" s="263">
        <v>3</v>
      </c>
      <c r="F2360" s="254" t="s">
        <v>10</v>
      </c>
      <c r="G2360" s="255"/>
    </row>
    <row r="2361" s="246" customFormat="1" customHeight="1" spans="1:7">
      <c r="A2361" s="260">
        <v>2359</v>
      </c>
      <c r="B2361" s="261">
        <v>9787565828331</v>
      </c>
      <c r="C2361" s="262" t="s">
        <v>2388</v>
      </c>
      <c r="D2361" s="260" t="s">
        <v>48</v>
      </c>
      <c r="E2361" s="263">
        <v>3</v>
      </c>
      <c r="F2361" s="254" t="s">
        <v>10</v>
      </c>
      <c r="G2361" s="255"/>
    </row>
    <row r="2362" s="246" customFormat="1" customHeight="1" spans="1:7">
      <c r="A2362" s="260">
        <v>2360</v>
      </c>
      <c r="B2362" s="261">
        <v>9787565828409</v>
      </c>
      <c r="C2362" s="262" t="s">
        <v>2389</v>
      </c>
      <c r="D2362" s="260" t="s">
        <v>48</v>
      </c>
      <c r="E2362" s="263">
        <v>3</v>
      </c>
      <c r="F2362" s="254" t="s">
        <v>10</v>
      </c>
      <c r="G2362" s="255"/>
    </row>
    <row r="2363" s="246" customFormat="1" customHeight="1" spans="1:7">
      <c r="A2363" s="260">
        <v>2361</v>
      </c>
      <c r="B2363" s="261">
        <v>9787565828478</v>
      </c>
      <c r="C2363" s="262" t="s">
        <v>2390</v>
      </c>
      <c r="D2363" s="260" t="s">
        <v>48</v>
      </c>
      <c r="E2363" s="263">
        <v>3</v>
      </c>
      <c r="F2363" s="254" t="s">
        <v>10</v>
      </c>
      <c r="G2363" s="255"/>
    </row>
    <row r="2364" s="246" customFormat="1" customHeight="1" spans="1:7">
      <c r="A2364" s="260">
        <v>2362</v>
      </c>
      <c r="B2364" s="261">
        <v>9787565828348</v>
      </c>
      <c r="C2364" s="262" t="s">
        <v>2391</v>
      </c>
      <c r="D2364" s="260" t="s">
        <v>48</v>
      </c>
      <c r="E2364" s="263">
        <v>3</v>
      </c>
      <c r="F2364" s="254" t="s">
        <v>10</v>
      </c>
      <c r="G2364" s="255"/>
    </row>
    <row r="2365" s="246" customFormat="1" customHeight="1" spans="1:7">
      <c r="A2365" s="260">
        <v>2363</v>
      </c>
      <c r="B2365" s="261">
        <v>9787565828355</v>
      </c>
      <c r="C2365" s="262" t="s">
        <v>2392</v>
      </c>
      <c r="D2365" s="260" t="s">
        <v>48</v>
      </c>
      <c r="E2365" s="263">
        <v>3</v>
      </c>
      <c r="F2365" s="254" t="s">
        <v>10</v>
      </c>
      <c r="G2365" s="255"/>
    </row>
    <row r="2366" s="246" customFormat="1" customHeight="1" spans="1:7">
      <c r="A2366" s="260">
        <v>2364</v>
      </c>
      <c r="B2366" s="261">
        <v>9787565828393</v>
      </c>
      <c r="C2366" s="262" t="s">
        <v>2393</v>
      </c>
      <c r="D2366" s="260" t="s">
        <v>48</v>
      </c>
      <c r="E2366" s="263">
        <v>3</v>
      </c>
      <c r="F2366" s="254" t="s">
        <v>10</v>
      </c>
      <c r="G2366" s="255"/>
    </row>
    <row r="2367" s="246" customFormat="1" customHeight="1" spans="1:7">
      <c r="A2367" s="260">
        <v>2365</v>
      </c>
      <c r="B2367" s="261">
        <v>9787565828508</v>
      </c>
      <c r="C2367" s="262" t="s">
        <v>2394</v>
      </c>
      <c r="D2367" s="260" t="s">
        <v>48</v>
      </c>
      <c r="E2367" s="263">
        <v>3</v>
      </c>
      <c r="F2367" s="254" t="s">
        <v>10</v>
      </c>
      <c r="G2367" s="255"/>
    </row>
    <row r="2368" s="246" customFormat="1" customHeight="1" spans="1:7">
      <c r="A2368" s="260">
        <v>2366</v>
      </c>
      <c r="B2368" s="261">
        <v>9787565828416</v>
      </c>
      <c r="C2368" s="262" t="s">
        <v>2395</v>
      </c>
      <c r="D2368" s="260" t="s">
        <v>48</v>
      </c>
      <c r="E2368" s="263">
        <v>3</v>
      </c>
      <c r="F2368" s="254" t="s">
        <v>10</v>
      </c>
      <c r="G2368" s="255"/>
    </row>
    <row r="2369" s="246" customFormat="1" customHeight="1" spans="1:7">
      <c r="A2369" s="260">
        <v>2367</v>
      </c>
      <c r="B2369" s="261">
        <v>9787565828379</v>
      </c>
      <c r="C2369" s="262" t="s">
        <v>2396</v>
      </c>
      <c r="D2369" s="260" t="s">
        <v>48</v>
      </c>
      <c r="E2369" s="263">
        <v>3</v>
      </c>
      <c r="F2369" s="254" t="s">
        <v>10</v>
      </c>
      <c r="G2369" s="255"/>
    </row>
    <row r="2370" s="246" customFormat="1" customHeight="1" spans="1:7">
      <c r="A2370" s="260">
        <v>2368</v>
      </c>
      <c r="B2370" s="261">
        <v>9787565828362</v>
      </c>
      <c r="C2370" s="262" t="s">
        <v>2397</v>
      </c>
      <c r="D2370" s="260" t="s">
        <v>48</v>
      </c>
      <c r="E2370" s="263">
        <v>3</v>
      </c>
      <c r="F2370" s="254" t="s">
        <v>10</v>
      </c>
      <c r="G2370" s="255"/>
    </row>
    <row r="2371" s="246" customFormat="1" customHeight="1" spans="1:7">
      <c r="A2371" s="260">
        <v>2369</v>
      </c>
      <c r="B2371" s="261">
        <v>9787565828317</v>
      </c>
      <c r="C2371" s="262" t="s">
        <v>2398</v>
      </c>
      <c r="D2371" s="260" t="s">
        <v>48</v>
      </c>
      <c r="E2371" s="263">
        <v>3</v>
      </c>
      <c r="F2371" s="254" t="s">
        <v>10</v>
      </c>
      <c r="G2371" s="255"/>
    </row>
    <row r="2372" s="246" customFormat="1" customHeight="1" spans="1:7">
      <c r="A2372" s="260">
        <v>2370</v>
      </c>
      <c r="B2372" s="261">
        <v>9787565828492</v>
      </c>
      <c r="C2372" s="262" t="s">
        <v>2399</v>
      </c>
      <c r="D2372" s="260" t="s">
        <v>48</v>
      </c>
      <c r="E2372" s="263">
        <v>3</v>
      </c>
      <c r="F2372" s="254" t="s">
        <v>10</v>
      </c>
      <c r="G2372" s="255"/>
    </row>
    <row r="2373" s="246" customFormat="1" customHeight="1" spans="1:7">
      <c r="A2373" s="260">
        <v>2371</v>
      </c>
      <c r="B2373" s="261">
        <v>9787565828324</v>
      </c>
      <c r="C2373" s="262" t="s">
        <v>2400</v>
      </c>
      <c r="D2373" s="260" t="s">
        <v>48</v>
      </c>
      <c r="E2373" s="263">
        <v>3</v>
      </c>
      <c r="F2373" s="254" t="s">
        <v>10</v>
      </c>
      <c r="G2373" s="255"/>
    </row>
    <row r="2374" s="246" customFormat="1" customHeight="1" spans="1:7">
      <c r="A2374" s="260">
        <v>2372</v>
      </c>
      <c r="B2374" s="261">
        <v>9787565828386</v>
      </c>
      <c r="C2374" s="262" t="s">
        <v>2401</v>
      </c>
      <c r="D2374" s="260" t="s">
        <v>48</v>
      </c>
      <c r="E2374" s="263">
        <v>3</v>
      </c>
      <c r="F2374" s="254" t="s">
        <v>10</v>
      </c>
      <c r="G2374" s="255"/>
    </row>
    <row r="2375" s="246" customFormat="1" customHeight="1" spans="1:7">
      <c r="A2375" s="260">
        <v>2373</v>
      </c>
      <c r="B2375" s="261">
        <v>9787565828454</v>
      </c>
      <c r="C2375" s="262" t="s">
        <v>2402</v>
      </c>
      <c r="D2375" s="260" t="s">
        <v>48</v>
      </c>
      <c r="E2375" s="263">
        <v>3</v>
      </c>
      <c r="F2375" s="254" t="s">
        <v>10</v>
      </c>
      <c r="G2375" s="255"/>
    </row>
    <row r="2376" s="246" customFormat="1" customHeight="1" spans="1:7">
      <c r="A2376" s="260">
        <v>2374</v>
      </c>
      <c r="B2376" s="261">
        <v>9787565823862</v>
      </c>
      <c r="C2376" s="262" t="s">
        <v>2403</v>
      </c>
      <c r="D2376" s="260" t="s">
        <v>56</v>
      </c>
      <c r="E2376" s="263">
        <v>3</v>
      </c>
      <c r="F2376" s="254" t="s">
        <v>10</v>
      </c>
      <c r="G2376" s="255"/>
    </row>
    <row r="2377" s="246" customFormat="1" customHeight="1" spans="1:7">
      <c r="A2377" s="260">
        <v>2375</v>
      </c>
      <c r="B2377" s="261">
        <v>9787565823916</v>
      </c>
      <c r="C2377" s="262" t="s">
        <v>2404</v>
      </c>
      <c r="D2377" s="260" t="s">
        <v>21</v>
      </c>
      <c r="E2377" s="263">
        <v>3</v>
      </c>
      <c r="F2377" s="254" t="s">
        <v>10</v>
      </c>
      <c r="G2377" s="255"/>
    </row>
    <row r="2378" s="246" customFormat="1" customHeight="1" spans="1:7">
      <c r="A2378" s="260">
        <v>2376</v>
      </c>
      <c r="B2378" s="261">
        <v>9787565824036</v>
      </c>
      <c r="C2378" s="262" t="s">
        <v>2405</v>
      </c>
      <c r="D2378" s="260" t="s">
        <v>35</v>
      </c>
      <c r="E2378" s="263">
        <v>3</v>
      </c>
      <c r="F2378" s="254" t="s">
        <v>10</v>
      </c>
      <c r="G2378" s="255"/>
    </row>
    <row r="2379" s="246" customFormat="1" customHeight="1" spans="1:7">
      <c r="A2379" s="260">
        <v>2377</v>
      </c>
      <c r="B2379" s="261">
        <v>9787565824029</v>
      </c>
      <c r="C2379" s="262" t="s">
        <v>2406</v>
      </c>
      <c r="D2379" s="260" t="s">
        <v>56</v>
      </c>
      <c r="E2379" s="263">
        <v>3</v>
      </c>
      <c r="F2379" s="254" t="s">
        <v>10</v>
      </c>
      <c r="G2379" s="255"/>
    </row>
    <row r="2380" s="246" customFormat="1" customHeight="1" spans="1:7">
      <c r="A2380" s="260">
        <v>2378</v>
      </c>
      <c r="B2380" s="261">
        <v>9787565824005</v>
      </c>
      <c r="C2380" s="262" t="s">
        <v>2407</v>
      </c>
      <c r="D2380" s="260" t="s">
        <v>56</v>
      </c>
      <c r="E2380" s="263">
        <v>3</v>
      </c>
      <c r="F2380" s="254" t="s">
        <v>10</v>
      </c>
      <c r="G2380" s="255"/>
    </row>
    <row r="2381" s="246" customFormat="1" customHeight="1" spans="1:7">
      <c r="A2381" s="260">
        <v>2379</v>
      </c>
      <c r="B2381" s="261">
        <v>9787565823855</v>
      </c>
      <c r="C2381" s="262" t="s">
        <v>2408</v>
      </c>
      <c r="D2381" s="260" t="s">
        <v>56</v>
      </c>
      <c r="E2381" s="263">
        <v>3</v>
      </c>
      <c r="F2381" s="254" t="s">
        <v>10</v>
      </c>
      <c r="G2381" s="255"/>
    </row>
    <row r="2382" s="246" customFormat="1" customHeight="1" spans="1:7">
      <c r="A2382" s="260">
        <v>2380</v>
      </c>
      <c r="B2382" s="261">
        <v>9787565823978</v>
      </c>
      <c r="C2382" s="262" t="s">
        <v>2409</v>
      </c>
      <c r="D2382" s="260" t="s">
        <v>48</v>
      </c>
      <c r="E2382" s="263">
        <v>3</v>
      </c>
      <c r="F2382" s="254" t="s">
        <v>10</v>
      </c>
      <c r="G2382" s="255"/>
    </row>
    <row r="2383" s="246" customFormat="1" customHeight="1" spans="1:7">
      <c r="A2383" s="260">
        <v>2381</v>
      </c>
      <c r="B2383" s="261">
        <v>9787565824012</v>
      </c>
      <c r="C2383" s="262" t="s">
        <v>2410</v>
      </c>
      <c r="D2383" s="260" t="s">
        <v>56</v>
      </c>
      <c r="E2383" s="263">
        <v>3</v>
      </c>
      <c r="F2383" s="254" t="s">
        <v>10</v>
      </c>
      <c r="G2383" s="255"/>
    </row>
    <row r="2384" s="246" customFormat="1" customHeight="1" spans="1:7">
      <c r="A2384" s="260">
        <v>2382</v>
      </c>
      <c r="B2384" s="261">
        <v>9787565823879</v>
      </c>
      <c r="C2384" s="262" t="s">
        <v>2411</v>
      </c>
      <c r="D2384" s="260" t="s">
        <v>56</v>
      </c>
      <c r="E2384" s="263">
        <v>3</v>
      </c>
      <c r="F2384" s="254" t="s">
        <v>10</v>
      </c>
      <c r="G2384" s="255"/>
    </row>
    <row r="2385" s="246" customFormat="1" customHeight="1" spans="1:7">
      <c r="A2385" s="260">
        <v>2383</v>
      </c>
      <c r="B2385" s="261">
        <v>9787565823893</v>
      </c>
      <c r="C2385" s="262" t="s">
        <v>2412</v>
      </c>
      <c r="D2385" s="260" t="s">
        <v>56</v>
      </c>
      <c r="E2385" s="263">
        <v>3</v>
      </c>
      <c r="F2385" s="254" t="s">
        <v>10</v>
      </c>
      <c r="G2385" s="255"/>
    </row>
    <row r="2386" s="246" customFormat="1" customHeight="1" spans="1:7">
      <c r="A2386" s="260">
        <v>2384</v>
      </c>
      <c r="B2386" s="261">
        <v>9787565823947</v>
      </c>
      <c r="C2386" s="262" t="s">
        <v>2413</v>
      </c>
      <c r="D2386" s="260" t="s">
        <v>21</v>
      </c>
      <c r="E2386" s="263">
        <v>3</v>
      </c>
      <c r="F2386" s="254" t="s">
        <v>10</v>
      </c>
      <c r="G2386" s="255"/>
    </row>
    <row r="2387" s="246" customFormat="1" customHeight="1" spans="1:7">
      <c r="A2387" s="260">
        <v>2385</v>
      </c>
      <c r="B2387" s="261">
        <v>9787565823954</v>
      </c>
      <c r="C2387" s="262" t="s">
        <v>2414</v>
      </c>
      <c r="D2387" s="260" t="s">
        <v>48</v>
      </c>
      <c r="E2387" s="263">
        <v>3</v>
      </c>
      <c r="F2387" s="254" t="s">
        <v>10</v>
      </c>
      <c r="G2387" s="255"/>
    </row>
    <row r="2388" s="246" customFormat="1" customHeight="1" spans="1:7">
      <c r="A2388" s="260">
        <v>2386</v>
      </c>
      <c r="B2388" s="261">
        <v>9787565823930</v>
      </c>
      <c r="C2388" s="262" t="s">
        <v>2415</v>
      </c>
      <c r="D2388" s="260" t="s">
        <v>21</v>
      </c>
      <c r="E2388" s="263">
        <v>3</v>
      </c>
      <c r="F2388" s="254" t="s">
        <v>10</v>
      </c>
      <c r="G2388" s="255"/>
    </row>
    <row r="2389" s="246" customFormat="1" customHeight="1" spans="1:7">
      <c r="A2389" s="260">
        <v>2387</v>
      </c>
      <c r="B2389" s="261">
        <v>9787565823886</v>
      </c>
      <c r="C2389" s="262" t="s">
        <v>2416</v>
      </c>
      <c r="D2389" s="260" t="s">
        <v>56</v>
      </c>
      <c r="E2389" s="263">
        <v>3</v>
      </c>
      <c r="F2389" s="254" t="s">
        <v>10</v>
      </c>
      <c r="G2389" s="255"/>
    </row>
    <row r="2390" s="246" customFormat="1" customHeight="1" spans="1:7">
      <c r="A2390" s="260">
        <v>2388</v>
      </c>
      <c r="B2390" s="261">
        <v>9787565824043</v>
      </c>
      <c r="C2390" s="262" t="s">
        <v>2417</v>
      </c>
      <c r="D2390" s="260" t="s">
        <v>35</v>
      </c>
      <c r="E2390" s="263">
        <v>3</v>
      </c>
      <c r="F2390" s="254" t="s">
        <v>10</v>
      </c>
      <c r="G2390" s="255"/>
    </row>
    <row r="2391" s="246" customFormat="1" customHeight="1" spans="1:7">
      <c r="A2391" s="260">
        <v>2389</v>
      </c>
      <c r="B2391" s="261">
        <v>9787565823923</v>
      </c>
      <c r="C2391" s="262" t="s">
        <v>2418</v>
      </c>
      <c r="D2391" s="260" t="s">
        <v>21</v>
      </c>
      <c r="E2391" s="263">
        <v>3</v>
      </c>
      <c r="F2391" s="254" t="s">
        <v>10</v>
      </c>
      <c r="G2391" s="255"/>
    </row>
    <row r="2392" s="246" customFormat="1" customHeight="1" spans="1:7">
      <c r="A2392" s="260">
        <v>2390</v>
      </c>
      <c r="B2392" s="261">
        <v>9787565823787</v>
      </c>
      <c r="C2392" s="262" t="s">
        <v>2419</v>
      </c>
      <c r="D2392" s="260" t="s">
        <v>12</v>
      </c>
      <c r="E2392" s="263">
        <v>3</v>
      </c>
      <c r="F2392" s="254" t="s">
        <v>10</v>
      </c>
      <c r="G2392" s="255"/>
    </row>
    <row r="2393" s="246" customFormat="1" customHeight="1" spans="1:7">
      <c r="A2393" s="260">
        <v>2391</v>
      </c>
      <c r="B2393" s="261">
        <v>9787565823756</v>
      </c>
      <c r="C2393" s="262" t="s">
        <v>2420</v>
      </c>
      <c r="D2393" s="260" t="s">
        <v>910</v>
      </c>
      <c r="E2393" s="263">
        <v>3</v>
      </c>
      <c r="F2393" s="254" t="s">
        <v>10</v>
      </c>
      <c r="G2393" s="255"/>
    </row>
    <row r="2394" s="246" customFormat="1" customHeight="1" spans="1:7">
      <c r="A2394" s="260">
        <v>2392</v>
      </c>
      <c r="B2394" s="261">
        <v>9787565823831</v>
      </c>
      <c r="C2394" s="262" t="s">
        <v>2421</v>
      </c>
      <c r="D2394" s="260" t="s">
        <v>14</v>
      </c>
      <c r="E2394" s="263">
        <v>3</v>
      </c>
      <c r="F2394" s="254" t="s">
        <v>10</v>
      </c>
      <c r="G2394" s="255"/>
    </row>
    <row r="2395" s="246" customFormat="1" customHeight="1" spans="1:7">
      <c r="A2395" s="260">
        <v>2393</v>
      </c>
      <c r="B2395" s="261">
        <v>9787565823817</v>
      </c>
      <c r="C2395" s="262" t="s">
        <v>2422</v>
      </c>
      <c r="D2395" s="260" t="s">
        <v>768</v>
      </c>
      <c r="E2395" s="263">
        <v>3</v>
      </c>
      <c r="F2395" s="254" t="s">
        <v>10</v>
      </c>
      <c r="G2395" s="255"/>
    </row>
    <row r="2396" s="246" customFormat="1" customHeight="1" spans="1:7">
      <c r="A2396" s="260">
        <v>2394</v>
      </c>
      <c r="B2396" s="261">
        <v>9787565823848</v>
      </c>
      <c r="C2396" s="262" t="s">
        <v>2423</v>
      </c>
      <c r="D2396" s="260" t="s">
        <v>910</v>
      </c>
      <c r="E2396" s="263">
        <v>3</v>
      </c>
      <c r="F2396" s="254" t="s">
        <v>10</v>
      </c>
      <c r="G2396" s="255"/>
    </row>
    <row r="2397" s="246" customFormat="1" customHeight="1" spans="1:7">
      <c r="A2397" s="260">
        <v>2395</v>
      </c>
      <c r="B2397" s="261">
        <v>9787565823725</v>
      </c>
      <c r="C2397" s="262" t="s">
        <v>2424</v>
      </c>
      <c r="D2397" s="260" t="s">
        <v>48</v>
      </c>
      <c r="E2397" s="263">
        <v>3</v>
      </c>
      <c r="F2397" s="254" t="s">
        <v>10</v>
      </c>
      <c r="G2397" s="255"/>
    </row>
    <row r="2398" s="246" customFormat="1" customHeight="1" spans="1:7">
      <c r="A2398" s="260">
        <v>2396</v>
      </c>
      <c r="B2398" s="261">
        <v>9787565823701</v>
      </c>
      <c r="C2398" s="262" t="s">
        <v>2425</v>
      </c>
      <c r="D2398" s="260" t="s">
        <v>48</v>
      </c>
      <c r="E2398" s="263">
        <v>3</v>
      </c>
      <c r="F2398" s="254" t="s">
        <v>10</v>
      </c>
      <c r="G2398" s="255"/>
    </row>
    <row r="2399" s="246" customFormat="1" customHeight="1" spans="1:7">
      <c r="A2399" s="260">
        <v>2397</v>
      </c>
      <c r="B2399" s="261">
        <v>9787565823732</v>
      </c>
      <c r="C2399" s="262" t="s">
        <v>2426</v>
      </c>
      <c r="D2399" s="260" t="s">
        <v>48</v>
      </c>
      <c r="E2399" s="263">
        <v>3</v>
      </c>
      <c r="F2399" s="254" t="s">
        <v>10</v>
      </c>
      <c r="G2399" s="255"/>
    </row>
    <row r="2400" s="246" customFormat="1" customHeight="1" spans="1:7">
      <c r="A2400" s="260">
        <v>2398</v>
      </c>
      <c r="B2400" s="261">
        <v>9787565823763</v>
      </c>
      <c r="C2400" s="262" t="s">
        <v>2427</v>
      </c>
      <c r="D2400" s="260" t="s">
        <v>768</v>
      </c>
      <c r="E2400" s="263">
        <v>3</v>
      </c>
      <c r="F2400" s="254" t="s">
        <v>10</v>
      </c>
      <c r="G2400" s="255"/>
    </row>
    <row r="2401" s="246" customFormat="1" customHeight="1" spans="1:7">
      <c r="A2401" s="260">
        <v>2399</v>
      </c>
      <c r="B2401" s="261">
        <v>9787565823800</v>
      </c>
      <c r="C2401" s="262" t="s">
        <v>2428</v>
      </c>
      <c r="D2401" s="260" t="s">
        <v>48</v>
      </c>
      <c r="E2401" s="263">
        <v>3</v>
      </c>
      <c r="F2401" s="254" t="s">
        <v>10</v>
      </c>
      <c r="G2401" s="255"/>
    </row>
    <row r="2402" s="246" customFormat="1" customHeight="1" spans="1:7">
      <c r="A2402" s="260">
        <v>2400</v>
      </c>
      <c r="B2402" s="261">
        <v>9787565823794</v>
      </c>
      <c r="C2402" s="262" t="s">
        <v>2429</v>
      </c>
      <c r="D2402" s="260" t="s">
        <v>768</v>
      </c>
      <c r="E2402" s="263">
        <v>3</v>
      </c>
      <c r="F2402" s="254" t="s">
        <v>10</v>
      </c>
      <c r="G2402" s="255"/>
    </row>
    <row r="2403" s="246" customFormat="1" customHeight="1" spans="1:7">
      <c r="A2403" s="260">
        <v>2401</v>
      </c>
      <c r="B2403" s="261">
        <v>9787565823824</v>
      </c>
      <c r="C2403" s="262" t="s">
        <v>2430</v>
      </c>
      <c r="D2403" s="260" t="s">
        <v>14</v>
      </c>
      <c r="E2403" s="263">
        <v>3</v>
      </c>
      <c r="F2403" s="254" t="s">
        <v>10</v>
      </c>
      <c r="G2403" s="255"/>
    </row>
    <row r="2404" s="246" customFormat="1" customHeight="1" spans="1:7">
      <c r="A2404" s="260">
        <v>2402</v>
      </c>
      <c r="B2404" s="261">
        <v>9787565823671</v>
      </c>
      <c r="C2404" s="262" t="s">
        <v>2431</v>
      </c>
      <c r="D2404" s="260" t="s">
        <v>48</v>
      </c>
      <c r="E2404" s="263">
        <v>3</v>
      </c>
      <c r="F2404" s="254" t="s">
        <v>10</v>
      </c>
      <c r="G2404" s="255"/>
    </row>
    <row r="2405" s="246" customFormat="1" customHeight="1" spans="1:7">
      <c r="A2405" s="260">
        <v>2403</v>
      </c>
      <c r="B2405" s="261">
        <v>9787565824401</v>
      </c>
      <c r="C2405" s="262" t="s">
        <v>2432</v>
      </c>
      <c r="D2405" s="260" t="s">
        <v>21</v>
      </c>
      <c r="E2405" s="263">
        <v>3</v>
      </c>
      <c r="F2405" s="254" t="s">
        <v>10</v>
      </c>
      <c r="G2405" s="255"/>
    </row>
    <row r="2406" s="246" customFormat="1" customHeight="1" spans="1:7">
      <c r="A2406" s="260">
        <v>2404</v>
      </c>
      <c r="B2406" s="261">
        <v>9787565824319</v>
      </c>
      <c r="C2406" s="262" t="s">
        <v>2433</v>
      </c>
      <c r="D2406" s="260" t="s">
        <v>48</v>
      </c>
      <c r="E2406" s="263">
        <v>3</v>
      </c>
      <c r="F2406" s="254" t="s">
        <v>10</v>
      </c>
      <c r="G2406" s="255"/>
    </row>
    <row r="2407" s="246" customFormat="1" customHeight="1" spans="1:7">
      <c r="A2407" s="260">
        <v>2405</v>
      </c>
      <c r="B2407" s="261">
        <v>9787565824395</v>
      </c>
      <c r="C2407" s="262" t="s">
        <v>2434</v>
      </c>
      <c r="D2407" s="260" t="s">
        <v>33</v>
      </c>
      <c r="E2407" s="263">
        <v>3</v>
      </c>
      <c r="F2407" s="254" t="s">
        <v>10</v>
      </c>
      <c r="G2407" s="255"/>
    </row>
    <row r="2408" s="246" customFormat="1" customHeight="1" spans="1:7">
      <c r="A2408" s="260">
        <v>2406</v>
      </c>
      <c r="B2408" s="261">
        <v>9787565824296</v>
      </c>
      <c r="C2408" s="262" t="s">
        <v>2435</v>
      </c>
      <c r="D2408" s="260" t="s">
        <v>12</v>
      </c>
      <c r="E2408" s="263">
        <v>3</v>
      </c>
      <c r="F2408" s="254" t="s">
        <v>10</v>
      </c>
      <c r="G2408" s="255"/>
    </row>
    <row r="2409" s="246" customFormat="1" customHeight="1" spans="1:7">
      <c r="A2409" s="260">
        <v>2407</v>
      </c>
      <c r="B2409" s="261">
        <v>9787565824432</v>
      </c>
      <c r="C2409" s="262" t="s">
        <v>2436</v>
      </c>
      <c r="D2409" s="260" t="s">
        <v>48</v>
      </c>
      <c r="E2409" s="263">
        <v>3</v>
      </c>
      <c r="F2409" s="254" t="s">
        <v>10</v>
      </c>
      <c r="G2409" s="255"/>
    </row>
    <row r="2410" s="246" customFormat="1" customHeight="1" spans="1:7">
      <c r="A2410" s="260">
        <v>2408</v>
      </c>
      <c r="B2410" s="261">
        <v>9787565824357</v>
      </c>
      <c r="C2410" s="262" t="s">
        <v>2437</v>
      </c>
      <c r="D2410" s="260" t="s">
        <v>910</v>
      </c>
      <c r="E2410" s="263">
        <v>3</v>
      </c>
      <c r="F2410" s="254" t="s">
        <v>10</v>
      </c>
      <c r="G2410" s="255"/>
    </row>
    <row r="2411" s="246" customFormat="1" customHeight="1" spans="1:7">
      <c r="A2411" s="260">
        <v>2409</v>
      </c>
      <c r="B2411" s="261">
        <v>9787565824289</v>
      </c>
      <c r="C2411" s="262" t="s">
        <v>2438</v>
      </c>
      <c r="D2411" s="260" t="s">
        <v>855</v>
      </c>
      <c r="E2411" s="263">
        <v>3</v>
      </c>
      <c r="F2411" s="254" t="s">
        <v>10</v>
      </c>
      <c r="G2411" s="255"/>
    </row>
    <row r="2412" s="246" customFormat="1" customHeight="1" spans="1:7">
      <c r="A2412" s="260">
        <v>2410</v>
      </c>
      <c r="B2412" s="261">
        <v>9787565824388</v>
      </c>
      <c r="C2412" s="262" t="s">
        <v>2439</v>
      </c>
      <c r="D2412" s="260" t="s">
        <v>21</v>
      </c>
      <c r="E2412" s="263">
        <v>3</v>
      </c>
      <c r="F2412" s="254" t="s">
        <v>10</v>
      </c>
      <c r="G2412" s="255"/>
    </row>
    <row r="2413" s="246" customFormat="1" customHeight="1" spans="1:7">
      <c r="A2413" s="260">
        <v>2411</v>
      </c>
      <c r="B2413" s="261">
        <v>9787565824340</v>
      </c>
      <c r="C2413" s="262" t="s">
        <v>2440</v>
      </c>
      <c r="D2413" s="260" t="s">
        <v>765</v>
      </c>
      <c r="E2413" s="263">
        <v>3</v>
      </c>
      <c r="F2413" s="254" t="s">
        <v>10</v>
      </c>
      <c r="G2413" s="255"/>
    </row>
    <row r="2414" s="246" customFormat="1" customHeight="1" spans="1:7">
      <c r="A2414" s="260">
        <v>2412</v>
      </c>
      <c r="B2414" s="261">
        <v>9787565824333</v>
      </c>
      <c r="C2414" s="262" t="s">
        <v>2441</v>
      </c>
      <c r="D2414" s="260" t="s">
        <v>765</v>
      </c>
      <c r="E2414" s="263">
        <v>3</v>
      </c>
      <c r="F2414" s="254" t="s">
        <v>10</v>
      </c>
      <c r="G2414" s="255"/>
    </row>
    <row r="2415" s="246" customFormat="1" customHeight="1" spans="1:7">
      <c r="A2415" s="260">
        <v>2413</v>
      </c>
      <c r="B2415" s="261">
        <v>9787565824302</v>
      </c>
      <c r="C2415" s="262" t="s">
        <v>2442</v>
      </c>
      <c r="D2415" s="260" t="s">
        <v>12</v>
      </c>
      <c r="E2415" s="263">
        <v>3</v>
      </c>
      <c r="F2415" s="254" t="s">
        <v>10</v>
      </c>
      <c r="G2415" s="255"/>
    </row>
    <row r="2416" s="246" customFormat="1" customHeight="1" spans="1:7">
      <c r="A2416" s="260">
        <v>2414</v>
      </c>
      <c r="B2416" s="261">
        <v>9787565824449</v>
      </c>
      <c r="C2416" s="262" t="s">
        <v>2443</v>
      </c>
      <c r="D2416" s="260" t="s">
        <v>73</v>
      </c>
      <c r="E2416" s="263">
        <v>3</v>
      </c>
      <c r="F2416" s="254" t="s">
        <v>10</v>
      </c>
      <c r="G2416" s="255"/>
    </row>
    <row r="2417" s="246" customFormat="1" customHeight="1" spans="1:7">
      <c r="A2417" s="260">
        <v>2415</v>
      </c>
      <c r="B2417" s="261">
        <v>9787565824371</v>
      </c>
      <c r="C2417" s="262" t="s">
        <v>2444</v>
      </c>
      <c r="D2417" s="260" t="s">
        <v>374</v>
      </c>
      <c r="E2417" s="263">
        <v>3</v>
      </c>
      <c r="F2417" s="254" t="s">
        <v>10</v>
      </c>
      <c r="G2417" s="255"/>
    </row>
    <row r="2418" s="246" customFormat="1" customHeight="1" spans="1:7">
      <c r="A2418" s="260">
        <v>2416</v>
      </c>
      <c r="B2418" s="261">
        <v>9787565824272</v>
      </c>
      <c r="C2418" s="262" t="s">
        <v>2445</v>
      </c>
      <c r="D2418" s="260" t="s">
        <v>855</v>
      </c>
      <c r="E2418" s="263">
        <v>3</v>
      </c>
      <c r="F2418" s="254" t="s">
        <v>10</v>
      </c>
      <c r="G2418" s="255"/>
    </row>
    <row r="2419" s="246" customFormat="1" customHeight="1" spans="1:7">
      <c r="A2419" s="260">
        <v>2417</v>
      </c>
      <c r="B2419" s="261">
        <v>9787565824425</v>
      </c>
      <c r="C2419" s="262" t="s">
        <v>2446</v>
      </c>
      <c r="D2419" s="260" t="s">
        <v>21</v>
      </c>
      <c r="E2419" s="263">
        <v>3</v>
      </c>
      <c r="F2419" s="254" t="s">
        <v>10</v>
      </c>
      <c r="G2419" s="255"/>
    </row>
    <row r="2420" s="246" customFormat="1" customHeight="1" spans="1:7">
      <c r="A2420" s="260">
        <v>2418</v>
      </c>
      <c r="B2420" s="261">
        <v>9787565824418</v>
      </c>
      <c r="C2420" s="262" t="s">
        <v>2447</v>
      </c>
      <c r="D2420" s="260" t="s">
        <v>21</v>
      </c>
      <c r="E2420" s="263">
        <v>3</v>
      </c>
      <c r="F2420" s="254" t="s">
        <v>10</v>
      </c>
      <c r="G2420" s="255"/>
    </row>
    <row r="2421" s="246" customFormat="1" customHeight="1" spans="1:7">
      <c r="A2421" s="260">
        <v>2419</v>
      </c>
      <c r="B2421" s="261">
        <v>9787565824456</v>
      </c>
      <c r="C2421" s="262" t="s">
        <v>2448</v>
      </c>
      <c r="D2421" s="260" t="s">
        <v>48</v>
      </c>
      <c r="E2421" s="263">
        <v>3</v>
      </c>
      <c r="F2421" s="254" t="s">
        <v>10</v>
      </c>
      <c r="G2421" s="255"/>
    </row>
    <row r="2422" s="246" customFormat="1" customHeight="1" spans="1:7">
      <c r="A2422" s="260">
        <v>2420</v>
      </c>
      <c r="B2422" s="261">
        <v>9787565824326</v>
      </c>
      <c r="C2422" s="262" t="s">
        <v>2449</v>
      </c>
      <c r="D2422" s="260" t="s">
        <v>765</v>
      </c>
      <c r="E2422" s="263">
        <v>3</v>
      </c>
      <c r="F2422" s="254" t="s">
        <v>10</v>
      </c>
      <c r="G2422" s="255"/>
    </row>
    <row r="2423" s="246" customFormat="1" customHeight="1" spans="1:7">
      <c r="A2423" s="260">
        <v>2421</v>
      </c>
      <c r="B2423" s="261">
        <v>9787565824463</v>
      </c>
      <c r="C2423" s="262" t="s">
        <v>2450</v>
      </c>
      <c r="D2423" s="260" t="s">
        <v>35</v>
      </c>
      <c r="E2423" s="263">
        <v>3</v>
      </c>
      <c r="F2423" s="254" t="s">
        <v>10</v>
      </c>
      <c r="G2423" s="255"/>
    </row>
    <row r="2424" s="246" customFormat="1" customHeight="1" spans="1:7">
      <c r="A2424" s="260">
        <v>2422</v>
      </c>
      <c r="B2424" s="261">
        <v>9787565823145</v>
      </c>
      <c r="C2424" s="262" t="s">
        <v>2451</v>
      </c>
      <c r="D2424" s="260" t="s">
        <v>145</v>
      </c>
      <c r="E2424" s="263">
        <v>3</v>
      </c>
      <c r="F2424" s="254" t="s">
        <v>10</v>
      </c>
      <c r="G2424" s="255"/>
    </row>
    <row r="2425" s="246" customFormat="1" customHeight="1" spans="1:7">
      <c r="A2425" s="260">
        <v>2423</v>
      </c>
      <c r="B2425" s="261">
        <v>9787565823213</v>
      </c>
      <c r="C2425" s="262" t="s">
        <v>2452</v>
      </c>
      <c r="D2425" s="260" t="s">
        <v>374</v>
      </c>
      <c r="E2425" s="263">
        <v>3</v>
      </c>
      <c r="F2425" s="254" t="s">
        <v>10</v>
      </c>
      <c r="G2425" s="255"/>
    </row>
    <row r="2426" s="246" customFormat="1" customHeight="1" spans="1:7">
      <c r="A2426" s="260">
        <v>2424</v>
      </c>
      <c r="B2426" s="261">
        <v>9787565823251</v>
      </c>
      <c r="C2426" s="262" t="s">
        <v>2453</v>
      </c>
      <c r="D2426" s="260" t="s">
        <v>35</v>
      </c>
      <c r="E2426" s="263">
        <v>3</v>
      </c>
      <c r="F2426" s="254" t="s">
        <v>10</v>
      </c>
      <c r="G2426" s="255"/>
    </row>
    <row r="2427" s="246" customFormat="1" customHeight="1" spans="1:7">
      <c r="A2427" s="260">
        <v>2425</v>
      </c>
      <c r="B2427" s="261">
        <v>9787565823183</v>
      </c>
      <c r="C2427" s="262" t="s">
        <v>2454</v>
      </c>
      <c r="D2427" s="260" t="s">
        <v>33</v>
      </c>
      <c r="E2427" s="263">
        <v>3</v>
      </c>
      <c r="F2427" s="254" t="s">
        <v>10</v>
      </c>
      <c r="G2427" s="255"/>
    </row>
    <row r="2428" s="246" customFormat="1" customHeight="1" spans="1:7">
      <c r="A2428" s="260">
        <v>2426</v>
      </c>
      <c r="B2428" s="261">
        <v>9787565823138</v>
      </c>
      <c r="C2428" s="262" t="s">
        <v>2455</v>
      </c>
      <c r="D2428" s="260" t="s">
        <v>33</v>
      </c>
      <c r="E2428" s="263">
        <v>3</v>
      </c>
      <c r="F2428" s="254" t="s">
        <v>10</v>
      </c>
      <c r="G2428" s="255"/>
    </row>
    <row r="2429" s="246" customFormat="1" customHeight="1" spans="1:7">
      <c r="A2429" s="260">
        <v>2427</v>
      </c>
      <c r="B2429" s="261">
        <v>9787565823244</v>
      </c>
      <c r="C2429" s="262" t="s">
        <v>2456</v>
      </c>
      <c r="D2429" s="260" t="s">
        <v>374</v>
      </c>
      <c r="E2429" s="263">
        <v>3</v>
      </c>
      <c r="F2429" s="254" t="s">
        <v>10</v>
      </c>
      <c r="G2429" s="255"/>
    </row>
    <row r="2430" s="246" customFormat="1" customHeight="1" spans="1:7">
      <c r="A2430" s="260">
        <v>2428</v>
      </c>
      <c r="B2430" s="261">
        <v>9787565823275</v>
      </c>
      <c r="C2430" s="262" t="s">
        <v>2457</v>
      </c>
      <c r="D2430" s="260" t="s">
        <v>374</v>
      </c>
      <c r="E2430" s="263">
        <v>3</v>
      </c>
      <c r="F2430" s="254" t="s">
        <v>10</v>
      </c>
      <c r="G2430" s="255"/>
    </row>
    <row r="2431" s="246" customFormat="1" customHeight="1" spans="1:7">
      <c r="A2431" s="260">
        <v>2429</v>
      </c>
      <c r="B2431" s="261">
        <v>9787565823220</v>
      </c>
      <c r="C2431" s="262" t="s">
        <v>2458</v>
      </c>
      <c r="D2431" s="260" t="s">
        <v>374</v>
      </c>
      <c r="E2431" s="263">
        <v>3</v>
      </c>
      <c r="F2431" s="254" t="s">
        <v>10</v>
      </c>
      <c r="G2431" s="255"/>
    </row>
    <row r="2432" s="246" customFormat="1" customHeight="1" spans="1:7">
      <c r="A2432" s="260">
        <v>2430</v>
      </c>
      <c r="B2432" s="261">
        <v>9787565823107</v>
      </c>
      <c r="C2432" s="262" t="s">
        <v>2459</v>
      </c>
      <c r="D2432" s="260" t="s">
        <v>48</v>
      </c>
      <c r="E2432" s="263">
        <v>3</v>
      </c>
      <c r="F2432" s="254" t="s">
        <v>10</v>
      </c>
      <c r="G2432" s="255"/>
    </row>
    <row r="2433" s="246" customFormat="1" customHeight="1" spans="1:7">
      <c r="A2433" s="260">
        <v>2431</v>
      </c>
      <c r="B2433" s="261">
        <v>9787565823114</v>
      </c>
      <c r="C2433" s="262" t="s">
        <v>2460</v>
      </c>
      <c r="D2433" s="260" t="s">
        <v>48</v>
      </c>
      <c r="E2433" s="263">
        <v>3</v>
      </c>
      <c r="F2433" s="254" t="s">
        <v>10</v>
      </c>
      <c r="G2433" s="255"/>
    </row>
    <row r="2434" s="246" customFormat="1" customHeight="1" spans="1:7">
      <c r="A2434" s="260">
        <v>2432</v>
      </c>
      <c r="B2434" s="261">
        <v>9787565823206</v>
      </c>
      <c r="C2434" s="262" t="s">
        <v>2461</v>
      </c>
      <c r="D2434" s="260" t="s">
        <v>910</v>
      </c>
      <c r="E2434" s="263">
        <v>3</v>
      </c>
      <c r="F2434" s="254" t="s">
        <v>10</v>
      </c>
      <c r="G2434" s="255"/>
    </row>
    <row r="2435" s="246" customFormat="1" customHeight="1" spans="1:7">
      <c r="A2435" s="260">
        <v>2433</v>
      </c>
      <c r="B2435" s="261">
        <v>9787565823176</v>
      </c>
      <c r="C2435" s="262" t="s">
        <v>2462</v>
      </c>
      <c r="D2435" s="260" t="s">
        <v>33</v>
      </c>
      <c r="E2435" s="263">
        <v>3</v>
      </c>
      <c r="F2435" s="254" t="s">
        <v>10</v>
      </c>
      <c r="G2435" s="255"/>
    </row>
    <row r="2436" s="246" customFormat="1" customHeight="1" spans="1:7">
      <c r="A2436" s="260">
        <v>2434</v>
      </c>
      <c r="B2436" s="261">
        <v>9787565823268</v>
      </c>
      <c r="C2436" s="262" t="s">
        <v>2463</v>
      </c>
      <c r="D2436" s="260" t="s">
        <v>374</v>
      </c>
      <c r="E2436" s="263">
        <v>3</v>
      </c>
      <c r="F2436" s="254" t="s">
        <v>10</v>
      </c>
      <c r="G2436" s="255"/>
    </row>
    <row r="2437" s="246" customFormat="1" customHeight="1" spans="1:7">
      <c r="A2437" s="260">
        <v>2435</v>
      </c>
      <c r="B2437" s="261">
        <v>9787565823169</v>
      </c>
      <c r="C2437" s="262" t="s">
        <v>2464</v>
      </c>
      <c r="D2437" s="260" t="s">
        <v>33</v>
      </c>
      <c r="E2437" s="263">
        <v>3</v>
      </c>
      <c r="F2437" s="254" t="s">
        <v>10</v>
      </c>
      <c r="G2437" s="255"/>
    </row>
    <row r="2438" s="246" customFormat="1" customHeight="1" spans="1:7">
      <c r="A2438" s="260">
        <v>2436</v>
      </c>
      <c r="B2438" s="261">
        <v>9787531049104</v>
      </c>
      <c r="C2438" s="262" t="s">
        <v>2465</v>
      </c>
      <c r="D2438" s="260" t="s">
        <v>56</v>
      </c>
      <c r="E2438" s="263">
        <v>3</v>
      </c>
      <c r="F2438" s="254" t="s">
        <v>10</v>
      </c>
      <c r="G2438" s="255"/>
    </row>
    <row r="2439" s="246" customFormat="1" customHeight="1" spans="1:7">
      <c r="A2439" s="260">
        <v>2437</v>
      </c>
      <c r="B2439" s="261">
        <v>9787531048732</v>
      </c>
      <c r="C2439" s="262" t="s">
        <v>2466</v>
      </c>
      <c r="D2439" s="260" t="s">
        <v>56</v>
      </c>
      <c r="E2439" s="263">
        <v>3</v>
      </c>
      <c r="F2439" s="254" t="s">
        <v>10</v>
      </c>
      <c r="G2439" s="255"/>
    </row>
    <row r="2440" s="246" customFormat="1" customHeight="1" spans="1:7">
      <c r="A2440" s="260">
        <v>2438</v>
      </c>
      <c r="B2440" s="261">
        <v>9787531049715</v>
      </c>
      <c r="C2440" s="262" t="s">
        <v>2467</v>
      </c>
      <c r="D2440" s="260" t="s">
        <v>56</v>
      </c>
      <c r="E2440" s="263">
        <v>3</v>
      </c>
      <c r="F2440" s="254" t="s">
        <v>10</v>
      </c>
      <c r="G2440" s="255"/>
    </row>
    <row r="2441" s="246" customFormat="1" customHeight="1" spans="1:7">
      <c r="A2441" s="260">
        <v>2439</v>
      </c>
      <c r="B2441" s="261">
        <v>9787531049258</v>
      </c>
      <c r="C2441" s="262" t="s">
        <v>2468</v>
      </c>
      <c r="D2441" s="260" t="s">
        <v>56</v>
      </c>
      <c r="E2441" s="263">
        <v>3</v>
      </c>
      <c r="F2441" s="254" t="s">
        <v>10</v>
      </c>
      <c r="G2441" s="255"/>
    </row>
    <row r="2442" s="246" customFormat="1" customHeight="1" spans="1:7">
      <c r="A2442" s="260">
        <v>2440</v>
      </c>
      <c r="B2442" s="261">
        <v>9787531048701</v>
      </c>
      <c r="C2442" s="262" t="s">
        <v>2469</v>
      </c>
      <c r="D2442" s="260" t="s">
        <v>56</v>
      </c>
      <c r="E2442" s="263">
        <v>3</v>
      </c>
      <c r="F2442" s="254" t="s">
        <v>10</v>
      </c>
      <c r="G2442" s="255"/>
    </row>
    <row r="2443" s="246" customFormat="1" customHeight="1" spans="1:7">
      <c r="A2443" s="260">
        <v>2441</v>
      </c>
      <c r="B2443" s="261">
        <v>9787531049449</v>
      </c>
      <c r="C2443" s="262" t="s">
        <v>2470</v>
      </c>
      <c r="D2443" s="260" t="s">
        <v>56</v>
      </c>
      <c r="E2443" s="263">
        <v>3</v>
      </c>
      <c r="F2443" s="254" t="s">
        <v>10</v>
      </c>
      <c r="G2443" s="255"/>
    </row>
    <row r="2444" s="246" customFormat="1" customHeight="1" spans="1:7">
      <c r="A2444" s="260">
        <v>2442</v>
      </c>
      <c r="B2444" s="261">
        <v>9787531048862</v>
      </c>
      <c r="C2444" s="262" t="s">
        <v>2471</v>
      </c>
      <c r="D2444" s="260" t="s">
        <v>56</v>
      </c>
      <c r="E2444" s="263">
        <v>3</v>
      </c>
      <c r="F2444" s="254" t="s">
        <v>10</v>
      </c>
      <c r="G2444" s="255"/>
    </row>
    <row r="2445" s="246" customFormat="1" customHeight="1" spans="1:7">
      <c r="A2445" s="260">
        <v>2443</v>
      </c>
      <c r="B2445" s="261">
        <v>9787531048688</v>
      </c>
      <c r="C2445" s="262" t="s">
        <v>2472</v>
      </c>
      <c r="D2445" s="260" t="s">
        <v>56</v>
      </c>
      <c r="E2445" s="263">
        <v>3</v>
      </c>
      <c r="F2445" s="254" t="s">
        <v>10</v>
      </c>
      <c r="G2445" s="255"/>
    </row>
    <row r="2446" s="246" customFormat="1" customHeight="1" spans="1:7">
      <c r="A2446" s="260">
        <v>2444</v>
      </c>
      <c r="B2446" s="261">
        <v>9787531048886</v>
      </c>
      <c r="C2446" s="262" t="s">
        <v>2473</v>
      </c>
      <c r="D2446" s="260" t="s">
        <v>56</v>
      </c>
      <c r="E2446" s="263">
        <v>3</v>
      </c>
      <c r="F2446" s="254" t="s">
        <v>10</v>
      </c>
      <c r="G2446" s="255"/>
    </row>
    <row r="2447" s="246" customFormat="1" customHeight="1" spans="1:7">
      <c r="A2447" s="260">
        <v>2445</v>
      </c>
      <c r="B2447" s="261">
        <v>9787531048947</v>
      </c>
      <c r="C2447" s="262" t="s">
        <v>2474</v>
      </c>
      <c r="D2447" s="260" t="s">
        <v>56</v>
      </c>
      <c r="E2447" s="263">
        <v>3</v>
      </c>
      <c r="F2447" s="254" t="s">
        <v>10</v>
      </c>
      <c r="G2447" s="255"/>
    </row>
    <row r="2448" s="246" customFormat="1" customHeight="1" spans="1:7">
      <c r="A2448" s="260">
        <v>2446</v>
      </c>
      <c r="B2448" s="261">
        <v>9787531048695</v>
      </c>
      <c r="C2448" s="262" t="s">
        <v>2475</v>
      </c>
      <c r="D2448" s="260" t="s">
        <v>56</v>
      </c>
      <c r="E2448" s="263">
        <v>3</v>
      </c>
      <c r="F2448" s="254" t="s">
        <v>10</v>
      </c>
      <c r="G2448" s="255"/>
    </row>
    <row r="2449" s="246" customFormat="1" customHeight="1" spans="1:7">
      <c r="A2449" s="260">
        <v>2447</v>
      </c>
      <c r="B2449" s="261">
        <v>9787531049043</v>
      </c>
      <c r="C2449" s="262" t="s">
        <v>2476</v>
      </c>
      <c r="D2449" s="260" t="s">
        <v>56</v>
      </c>
      <c r="E2449" s="263">
        <v>3</v>
      </c>
      <c r="F2449" s="254" t="s">
        <v>10</v>
      </c>
      <c r="G2449" s="255"/>
    </row>
    <row r="2450" s="246" customFormat="1" customHeight="1" spans="1:7">
      <c r="A2450" s="260">
        <v>2448</v>
      </c>
      <c r="B2450" s="261">
        <v>9787531048725</v>
      </c>
      <c r="C2450" s="262" t="s">
        <v>2477</v>
      </c>
      <c r="D2450" s="260" t="s">
        <v>56</v>
      </c>
      <c r="E2450" s="263">
        <v>3</v>
      </c>
      <c r="F2450" s="254" t="s">
        <v>10</v>
      </c>
      <c r="G2450" s="255"/>
    </row>
    <row r="2451" s="246" customFormat="1" customHeight="1" spans="1:7">
      <c r="A2451" s="260">
        <v>2449</v>
      </c>
      <c r="B2451" s="261">
        <v>9787531049562</v>
      </c>
      <c r="C2451" s="262" t="s">
        <v>2478</v>
      </c>
      <c r="D2451" s="260" t="s">
        <v>56</v>
      </c>
      <c r="E2451" s="263">
        <v>3</v>
      </c>
      <c r="F2451" s="254" t="s">
        <v>10</v>
      </c>
      <c r="G2451" s="255"/>
    </row>
    <row r="2452" s="246" customFormat="1" customHeight="1" spans="1:7">
      <c r="A2452" s="260">
        <v>2450</v>
      </c>
      <c r="B2452" s="261">
        <v>9787531049227</v>
      </c>
      <c r="C2452" s="262" t="s">
        <v>2479</v>
      </c>
      <c r="D2452" s="260" t="s">
        <v>56</v>
      </c>
      <c r="E2452" s="263">
        <v>3</v>
      </c>
      <c r="F2452" s="254" t="s">
        <v>10</v>
      </c>
      <c r="G2452" s="255"/>
    </row>
    <row r="2453" s="246" customFormat="1" customHeight="1" spans="1:7">
      <c r="A2453" s="260">
        <v>2451</v>
      </c>
      <c r="B2453" s="261">
        <v>9787531048794</v>
      </c>
      <c r="C2453" s="262" t="s">
        <v>2480</v>
      </c>
      <c r="D2453" s="260" t="s">
        <v>56</v>
      </c>
      <c r="E2453" s="263">
        <v>3</v>
      </c>
      <c r="F2453" s="254" t="s">
        <v>10</v>
      </c>
      <c r="G2453" s="255"/>
    </row>
    <row r="2454" s="246" customFormat="1" customHeight="1" spans="1:7">
      <c r="A2454" s="260">
        <v>2452</v>
      </c>
      <c r="B2454" s="261">
        <v>9787531049265</v>
      </c>
      <c r="C2454" s="262" t="s">
        <v>2481</v>
      </c>
      <c r="D2454" s="260" t="s">
        <v>56</v>
      </c>
      <c r="E2454" s="263">
        <v>3</v>
      </c>
      <c r="F2454" s="254" t="s">
        <v>10</v>
      </c>
      <c r="G2454" s="255"/>
    </row>
    <row r="2455" s="246" customFormat="1" customHeight="1" spans="1:7">
      <c r="A2455" s="260">
        <v>2453</v>
      </c>
      <c r="B2455" s="261">
        <v>9787531049036</v>
      </c>
      <c r="C2455" s="262" t="s">
        <v>2482</v>
      </c>
      <c r="D2455" s="260" t="s">
        <v>56</v>
      </c>
      <c r="E2455" s="263">
        <v>3</v>
      </c>
      <c r="F2455" s="254" t="s">
        <v>10</v>
      </c>
      <c r="G2455" s="255"/>
    </row>
    <row r="2456" s="246" customFormat="1" customHeight="1" spans="1:7">
      <c r="A2456" s="260">
        <v>2454</v>
      </c>
      <c r="B2456" s="261">
        <v>9787531048893</v>
      </c>
      <c r="C2456" s="262" t="s">
        <v>2483</v>
      </c>
      <c r="D2456" s="260" t="s">
        <v>56</v>
      </c>
      <c r="E2456" s="263">
        <v>3</v>
      </c>
      <c r="F2456" s="254" t="s">
        <v>10</v>
      </c>
      <c r="G2456" s="255"/>
    </row>
    <row r="2457" s="246" customFormat="1" customHeight="1" spans="1:7">
      <c r="A2457" s="260">
        <v>2455</v>
      </c>
      <c r="B2457" s="261">
        <v>9787531049319</v>
      </c>
      <c r="C2457" s="262" t="s">
        <v>2484</v>
      </c>
      <c r="D2457" s="260" t="s">
        <v>56</v>
      </c>
      <c r="E2457" s="263">
        <v>3</v>
      </c>
      <c r="F2457" s="254" t="s">
        <v>10</v>
      </c>
      <c r="G2457" s="255"/>
    </row>
    <row r="2458" s="246" customFormat="1" customHeight="1" spans="1:7">
      <c r="A2458" s="260">
        <v>2456</v>
      </c>
      <c r="B2458" s="261">
        <v>9787531049159</v>
      </c>
      <c r="C2458" s="262" t="s">
        <v>2485</v>
      </c>
      <c r="D2458" s="260" t="s">
        <v>56</v>
      </c>
      <c r="E2458" s="263">
        <v>3</v>
      </c>
      <c r="F2458" s="254" t="s">
        <v>10</v>
      </c>
      <c r="G2458" s="255"/>
    </row>
    <row r="2459" s="246" customFormat="1" customHeight="1" spans="1:7">
      <c r="A2459" s="260">
        <v>2457</v>
      </c>
      <c r="B2459" s="261">
        <v>9787531048800</v>
      </c>
      <c r="C2459" s="262" t="s">
        <v>2486</v>
      </c>
      <c r="D2459" s="260" t="s">
        <v>56</v>
      </c>
      <c r="E2459" s="263">
        <v>3</v>
      </c>
      <c r="F2459" s="254" t="s">
        <v>10</v>
      </c>
      <c r="G2459" s="255"/>
    </row>
    <row r="2460" s="246" customFormat="1" customHeight="1" spans="1:7">
      <c r="A2460" s="260">
        <v>2458</v>
      </c>
      <c r="B2460" s="261">
        <v>9787531048817</v>
      </c>
      <c r="C2460" s="262" t="s">
        <v>2487</v>
      </c>
      <c r="D2460" s="260" t="s">
        <v>56</v>
      </c>
      <c r="E2460" s="263">
        <v>3</v>
      </c>
      <c r="F2460" s="254" t="s">
        <v>10</v>
      </c>
      <c r="G2460" s="255"/>
    </row>
    <row r="2461" s="246" customFormat="1" customHeight="1" spans="1:7">
      <c r="A2461" s="260">
        <v>2459</v>
      </c>
      <c r="B2461" s="261">
        <v>9787531049661</v>
      </c>
      <c r="C2461" s="262" t="s">
        <v>2488</v>
      </c>
      <c r="D2461" s="260" t="s">
        <v>56</v>
      </c>
      <c r="E2461" s="263">
        <v>3</v>
      </c>
      <c r="F2461" s="254" t="s">
        <v>10</v>
      </c>
      <c r="G2461" s="255"/>
    </row>
    <row r="2462" s="246" customFormat="1" customHeight="1" spans="1:7">
      <c r="A2462" s="260">
        <v>2460</v>
      </c>
      <c r="B2462" s="261">
        <v>9787531049081</v>
      </c>
      <c r="C2462" s="262" t="s">
        <v>2489</v>
      </c>
      <c r="D2462" s="260" t="s">
        <v>56</v>
      </c>
      <c r="E2462" s="263">
        <v>3</v>
      </c>
      <c r="F2462" s="254" t="s">
        <v>10</v>
      </c>
      <c r="G2462" s="255"/>
    </row>
    <row r="2463" s="246" customFormat="1" customHeight="1" spans="1:7">
      <c r="A2463" s="260">
        <v>2461</v>
      </c>
      <c r="B2463" s="261">
        <v>9787531049555</v>
      </c>
      <c r="C2463" s="262" t="s">
        <v>2490</v>
      </c>
      <c r="D2463" s="260" t="s">
        <v>56</v>
      </c>
      <c r="E2463" s="263">
        <v>3</v>
      </c>
      <c r="F2463" s="254" t="s">
        <v>10</v>
      </c>
      <c r="G2463" s="255"/>
    </row>
    <row r="2464" s="246" customFormat="1" customHeight="1" spans="1:7">
      <c r="A2464" s="260">
        <v>2462</v>
      </c>
      <c r="B2464" s="261">
        <v>9787531049135</v>
      </c>
      <c r="C2464" s="262" t="s">
        <v>2491</v>
      </c>
      <c r="D2464" s="260" t="s">
        <v>56</v>
      </c>
      <c r="E2464" s="263">
        <v>3</v>
      </c>
      <c r="F2464" s="254" t="s">
        <v>10</v>
      </c>
      <c r="G2464" s="255"/>
    </row>
    <row r="2465" s="246" customFormat="1" customHeight="1" spans="1:7">
      <c r="A2465" s="260">
        <v>2463</v>
      </c>
      <c r="B2465" s="261">
        <v>9787531049395</v>
      </c>
      <c r="C2465" s="262" t="s">
        <v>2492</v>
      </c>
      <c r="D2465" s="260" t="s">
        <v>56</v>
      </c>
      <c r="E2465" s="263">
        <v>3</v>
      </c>
      <c r="F2465" s="254" t="s">
        <v>10</v>
      </c>
      <c r="G2465" s="255"/>
    </row>
    <row r="2466" s="246" customFormat="1" customHeight="1" spans="1:7">
      <c r="A2466" s="260">
        <v>2464</v>
      </c>
      <c r="B2466" s="261">
        <v>9787531049180</v>
      </c>
      <c r="C2466" s="262" t="s">
        <v>2493</v>
      </c>
      <c r="D2466" s="260" t="s">
        <v>56</v>
      </c>
      <c r="E2466" s="263">
        <v>3</v>
      </c>
      <c r="F2466" s="254" t="s">
        <v>10</v>
      </c>
      <c r="G2466" s="255"/>
    </row>
    <row r="2467" s="246" customFormat="1" customHeight="1" spans="1:7">
      <c r="A2467" s="260">
        <v>2465</v>
      </c>
      <c r="B2467" s="261">
        <v>9787531048985</v>
      </c>
      <c r="C2467" s="262" t="s">
        <v>2494</v>
      </c>
      <c r="D2467" s="260" t="s">
        <v>56</v>
      </c>
      <c r="E2467" s="263">
        <v>3</v>
      </c>
      <c r="F2467" s="254" t="s">
        <v>10</v>
      </c>
      <c r="G2467" s="255"/>
    </row>
    <row r="2468" s="246" customFormat="1" customHeight="1" spans="1:7">
      <c r="A2468" s="260">
        <v>2466</v>
      </c>
      <c r="B2468" s="261">
        <v>9787531049654</v>
      </c>
      <c r="C2468" s="262" t="s">
        <v>2495</v>
      </c>
      <c r="D2468" s="260" t="s">
        <v>56</v>
      </c>
      <c r="E2468" s="263">
        <v>3</v>
      </c>
      <c r="F2468" s="254" t="s">
        <v>10</v>
      </c>
      <c r="G2468" s="255"/>
    </row>
    <row r="2469" s="246" customFormat="1" customHeight="1" spans="1:7">
      <c r="A2469" s="260">
        <v>2467</v>
      </c>
      <c r="B2469" s="261">
        <v>9787531049517</v>
      </c>
      <c r="C2469" s="262" t="s">
        <v>2496</v>
      </c>
      <c r="D2469" s="260" t="s">
        <v>56</v>
      </c>
      <c r="E2469" s="263">
        <v>3</v>
      </c>
      <c r="F2469" s="254" t="s">
        <v>10</v>
      </c>
      <c r="G2469" s="255"/>
    </row>
    <row r="2470" s="246" customFormat="1" customHeight="1" spans="1:7">
      <c r="A2470" s="260">
        <v>2468</v>
      </c>
      <c r="B2470" s="261">
        <v>9787531048756</v>
      </c>
      <c r="C2470" s="262" t="s">
        <v>2497</v>
      </c>
      <c r="D2470" s="260" t="s">
        <v>56</v>
      </c>
      <c r="E2470" s="263">
        <v>3</v>
      </c>
      <c r="F2470" s="254" t="s">
        <v>10</v>
      </c>
      <c r="G2470" s="255"/>
    </row>
    <row r="2471" s="246" customFormat="1" customHeight="1" spans="1:7">
      <c r="A2471" s="260">
        <v>2469</v>
      </c>
      <c r="B2471" s="261">
        <v>9787531049296</v>
      </c>
      <c r="C2471" s="262" t="s">
        <v>2498</v>
      </c>
      <c r="D2471" s="260" t="s">
        <v>56</v>
      </c>
      <c r="E2471" s="263">
        <v>3</v>
      </c>
      <c r="F2471" s="254" t="s">
        <v>10</v>
      </c>
      <c r="G2471" s="255"/>
    </row>
    <row r="2472" s="246" customFormat="1" customHeight="1" spans="1:7">
      <c r="A2472" s="260">
        <v>2470</v>
      </c>
      <c r="B2472" s="261">
        <v>9787531049173</v>
      </c>
      <c r="C2472" s="262" t="s">
        <v>2499</v>
      </c>
      <c r="D2472" s="260" t="s">
        <v>56</v>
      </c>
      <c r="E2472" s="263">
        <v>3</v>
      </c>
      <c r="F2472" s="254" t="s">
        <v>10</v>
      </c>
      <c r="G2472" s="255"/>
    </row>
    <row r="2473" s="246" customFormat="1" customHeight="1" spans="1:7">
      <c r="A2473" s="260">
        <v>2471</v>
      </c>
      <c r="B2473" s="261">
        <v>9787531049005</v>
      </c>
      <c r="C2473" s="262" t="s">
        <v>2500</v>
      </c>
      <c r="D2473" s="260" t="s">
        <v>56</v>
      </c>
      <c r="E2473" s="263">
        <v>3</v>
      </c>
      <c r="F2473" s="254" t="s">
        <v>10</v>
      </c>
      <c r="G2473" s="255"/>
    </row>
    <row r="2474" s="246" customFormat="1" customHeight="1" spans="1:7">
      <c r="A2474" s="260">
        <v>2472</v>
      </c>
      <c r="B2474" s="261">
        <v>9787531048671</v>
      </c>
      <c r="C2474" s="262" t="s">
        <v>2501</v>
      </c>
      <c r="D2474" s="260" t="s">
        <v>56</v>
      </c>
      <c r="E2474" s="263">
        <v>3</v>
      </c>
      <c r="F2474" s="254" t="s">
        <v>10</v>
      </c>
      <c r="G2474" s="255"/>
    </row>
    <row r="2475" s="246" customFormat="1" customHeight="1" spans="1:7">
      <c r="A2475" s="260">
        <v>2473</v>
      </c>
      <c r="B2475" s="261">
        <v>9787531049302</v>
      </c>
      <c r="C2475" s="262" t="s">
        <v>2502</v>
      </c>
      <c r="D2475" s="260" t="s">
        <v>56</v>
      </c>
      <c r="E2475" s="263">
        <v>3</v>
      </c>
      <c r="F2475" s="254" t="s">
        <v>10</v>
      </c>
      <c r="G2475" s="255"/>
    </row>
    <row r="2476" s="246" customFormat="1" customHeight="1" spans="1:7">
      <c r="A2476" s="260">
        <v>2474</v>
      </c>
      <c r="B2476" s="261">
        <v>9787531049685</v>
      </c>
      <c r="C2476" s="262" t="s">
        <v>2503</v>
      </c>
      <c r="D2476" s="260" t="s">
        <v>56</v>
      </c>
      <c r="E2476" s="263">
        <v>3</v>
      </c>
      <c r="F2476" s="254" t="s">
        <v>10</v>
      </c>
      <c r="G2476" s="255"/>
    </row>
    <row r="2477" s="246" customFormat="1" customHeight="1" spans="1:7">
      <c r="A2477" s="260">
        <v>2475</v>
      </c>
      <c r="B2477" s="261">
        <v>9787531049630</v>
      </c>
      <c r="C2477" s="262" t="s">
        <v>2504</v>
      </c>
      <c r="D2477" s="260" t="s">
        <v>56</v>
      </c>
      <c r="E2477" s="263">
        <v>3</v>
      </c>
      <c r="F2477" s="254" t="s">
        <v>10</v>
      </c>
      <c r="G2477" s="255"/>
    </row>
    <row r="2478" s="246" customFormat="1" customHeight="1" spans="1:7">
      <c r="A2478" s="260">
        <v>2476</v>
      </c>
      <c r="B2478" s="261">
        <v>9787531048763</v>
      </c>
      <c r="C2478" s="262" t="s">
        <v>2505</v>
      </c>
      <c r="D2478" s="260" t="s">
        <v>56</v>
      </c>
      <c r="E2478" s="263">
        <v>3</v>
      </c>
      <c r="F2478" s="254" t="s">
        <v>10</v>
      </c>
      <c r="G2478" s="255"/>
    </row>
    <row r="2479" s="246" customFormat="1" customHeight="1" spans="1:7">
      <c r="A2479" s="260">
        <v>2477</v>
      </c>
      <c r="B2479" s="261">
        <v>9787531049623</v>
      </c>
      <c r="C2479" s="262" t="s">
        <v>2506</v>
      </c>
      <c r="D2479" s="260" t="s">
        <v>56</v>
      </c>
      <c r="E2479" s="263">
        <v>3</v>
      </c>
      <c r="F2479" s="254" t="s">
        <v>10</v>
      </c>
      <c r="G2479" s="255"/>
    </row>
    <row r="2480" s="246" customFormat="1" customHeight="1" spans="1:7">
      <c r="A2480" s="260">
        <v>2478</v>
      </c>
      <c r="B2480" s="261">
        <v>9787531049579</v>
      </c>
      <c r="C2480" s="262" t="s">
        <v>2507</v>
      </c>
      <c r="D2480" s="260" t="s">
        <v>56</v>
      </c>
      <c r="E2480" s="263">
        <v>3</v>
      </c>
      <c r="F2480" s="254" t="s">
        <v>10</v>
      </c>
      <c r="G2480" s="255"/>
    </row>
    <row r="2481" s="246" customFormat="1" customHeight="1" spans="1:7">
      <c r="A2481" s="260">
        <v>2479</v>
      </c>
      <c r="B2481" s="261">
        <v>9787531049463</v>
      </c>
      <c r="C2481" s="262" t="s">
        <v>2508</v>
      </c>
      <c r="D2481" s="260" t="s">
        <v>56</v>
      </c>
      <c r="E2481" s="263">
        <v>3</v>
      </c>
      <c r="F2481" s="254" t="s">
        <v>10</v>
      </c>
      <c r="G2481" s="255"/>
    </row>
    <row r="2482" s="246" customFormat="1" customHeight="1" spans="1:7">
      <c r="A2482" s="260">
        <v>2480</v>
      </c>
      <c r="B2482" s="261">
        <v>9787531049722</v>
      </c>
      <c r="C2482" s="262" t="s">
        <v>2509</v>
      </c>
      <c r="D2482" s="260" t="s">
        <v>56</v>
      </c>
      <c r="E2482" s="263">
        <v>3</v>
      </c>
      <c r="F2482" s="254" t="s">
        <v>10</v>
      </c>
      <c r="G2482" s="255"/>
    </row>
    <row r="2483" s="246" customFormat="1" customHeight="1" spans="1:7">
      <c r="A2483" s="260">
        <v>2481</v>
      </c>
      <c r="B2483" s="261">
        <v>9787531049333</v>
      </c>
      <c r="C2483" s="262" t="s">
        <v>2510</v>
      </c>
      <c r="D2483" s="260" t="s">
        <v>56</v>
      </c>
      <c r="E2483" s="263">
        <v>3</v>
      </c>
      <c r="F2483" s="254" t="s">
        <v>10</v>
      </c>
      <c r="G2483" s="255"/>
    </row>
    <row r="2484" s="246" customFormat="1" customHeight="1" spans="1:7">
      <c r="A2484" s="260">
        <v>2482</v>
      </c>
      <c r="B2484" s="261">
        <v>9787531048848</v>
      </c>
      <c r="C2484" s="262" t="s">
        <v>2511</v>
      </c>
      <c r="D2484" s="260" t="s">
        <v>56</v>
      </c>
      <c r="E2484" s="263">
        <v>3</v>
      </c>
      <c r="F2484" s="254" t="s">
        <v>10</v>
      </c>
      <c r="G2484" s="255"/>
    </row>
    <row r="2485" s="246" customFormat="1" customHeight="1" spans="1:7">
      <c r="A2485" s="260">
        <v>2483</v>
      </c>
      <c r="B2485" s="261">
        <v>9787531049128</v>
      </c>
      <c r="C2485" s="262" t="s">
        <v>2512</v>
      </c>
      <c r="D2485" s="260" t="s">
        <v>56</v>
      </c>
      <c r="E2485" s="263">
        <v>3</v>
      </c>
      <c r="F2485" s="254" t="s">
        <v>10</v>
      </c>
      <c r="G2485" s="255"/>
    </row>
    <row r="2486" s="246" customFormat="1" customHeight="1" spans="1:7">
      <c r="A2486" s="260">
        <v>2484</v>
      </c>
      <c r="B2486" s="261">
        <v>9787531049050</v>
      </c>
      <c r="C2486" s="262" t="s">
        <v>2513</v>
      </c>
      <c r="D2486" s="260" t="s">
        <v>56</v>
      </c>
      <c r="E2486" s="263">
        <v>3</v>
      </c>
      <c r="F2486" s="254" t="s">
        <v>10</v>
      </c>
      <c r="G2486" s="255"/>
    </row>
    <row r="2487" s="246" customFormat="1" customHeight="1" spans="1:7">
      <c r="A2487" s="260">
        <v>2485</v>
      </c>
      <c r="B2487" s="261">
        <v>9787531049272</v>
      </c>
      <c r="C2487" s="262" t="s">
        <v>2514</v>
      </c>
      <c r="D2487" s="260" t="s">
        <v>56</v>
      </c>
      <c r="E2487" s="263">
        <v>3</v>
      </c>
      <c r="F2487" s="254" t="s">
        <v>10</v>
      </c>
      <c r="G2487" s="255"/>
    </row>
    <row r="2488" s="246" customFormat="1" customHeight="1" spans="1:7">
      <c r="A2488" s="260">
        <v>2486</v>
      </c>
      <c r="B2488" s="261">
        <v>9787531049647</v>
      </c>
      <c r="C2488" s="262" t="s">
        <v>2515</v>
      </c>
      <c r="D2488" s="260" t="s">
        <v>56</v>
      </c>
      <c r="E2488" s="263">
        <v>3</v>
      </c>
      <c r="F2488" s="254" t="s">
        <v>10</v>
      </c>
      <c r="G2488" s="255"/>
    </row>
    <row r="2489" s="246" customFormat="1" customHeight="1" spans="1:7">
      <c r="A2489" s="260">
        <v>2487</v>
      </c>
      <c r="B2489" s="261">
        <v>9787531048909</v>
      </c>
      <c r="C2489" s="262" t="s">
        <v>2516</v>
      </c>
      <c r="D2489" s="260" t="s">
        <v>56</v>
      </c>
      <c r="E2489" s="263">
        <v>3</v>
      </c>
      <c r="F2489" s="254" t="s">
        <v>10</v>
      </c>
      <c r="G2489" s="255"/>
    </row>
    <row r="2490" s="246" customFormat="1" customHeight="1" spans="1:7">
      <c r="A2490" s="260">
        <v>2488</v>
      </c>
      <c r="B2490" s="261">
        <v>9787531049418</v>
      </c>
      <c r="C2490" s="262" t="s">
        <v>2517</v>
      </c>
      <c r="D2490" s="260" t="s">
        <v>56</v>
      </c>
      <c r="E2490" s="263">
        <v>3</v>
      </c>
      <c r="F2490" s="254" t="s">
        <v>10</v>
      </c>
      <c r="G2490" s="255"/>
    </row>
    <row r="2491" s="246" customFormat="1" customHeight="1" spans="1:7">
      <c r="A2491" s="260">
        <v>2489</v>
      </c>
      <c r="B2491" s="261">
        <v>9787531048992</v>
      </c>
      <c r="C2491" s="262" t="s">
        <v>2518</v>
      </c>
      <c r="D2491" s="260" t="s">
        <v>56</v>
      </c>
      <c r="E2491" s="263">
        <v>3</v>
      </c>
      <c r="F2491" s="254" t="s">
        <v>10</v>
      </c>
      <c r="G2491" s="255"/>
    </row>
    <row r="2492" s="246" customFormat="1" customHeight="1" spans="1:7">
      <c r="A2492" s="260">
        <v>2490</v>
      </c>
      <c r="B2492" s="261">
        <v>9787531048978</v>
      </c>
      <c r="C2492" s="262" t="s">
        <v>2519</v>
      </c>
      <c r="D2492" s="260" t="s">
        <v>56</v>
      </c>
      <c r="E2492" s="263">
        <v>3</v>
      </c>
      <c r="F2492" s="254" t="s">
        <v>10</v>
      </c>
      <c r="G2492" s="255"/>
    </row>
    <row r="2493" s="246" customFormat="1" customHeight="1" spans="1:7">
      <c r="A2493" s="260">
        <v>2491</v>
      </c>
      <c r="B2493" s="261">
        <v>9787531049357</v>
      </c>
      <c r="C2493" s="262" t="s">
        <v>2520</v>
      </c>
      <c r="D2493" s="260" t="s">
        <v>56</v>
      </c>
      <c r="E2493" s="263">
        <v>3</v>
      </c>
      <c r="F2493" s="254" t="s">
        <v>10</v>
      </c>
      <c r="G2493" s="255"/>
    </row>
    <row r="2494" s="246" customFormat="1" customHeight="1" spans="1:7">
      <c r="A2494" s="260">
        <v>2492</v>
      </c>
      <c r="B2494" s="261">
        <v>9787531049340</v>
      </c>
      <c r="C2494" s="262" t="s">
        <v>2521</v>
      </c>
      <c r="D2494" s="260" t="s">
        <v>56</v>
      </c>
      <c r="E2494" s="263">
        <v>3</v>
      </c>
      <c r="F2494" s="254" t="s">
        <v>10</v>
      </c>
      <c r="G2494" s="255"/>
    </row>
    <row r="2495" s="246" customFormat="1" customHeight="1" spans="1:7">
      <c r="A2495" s="260">
        <v>2493</v>
      </c>
      <c r="B2495" s="261">
        <v>9787531049142</v>
      </c>
      <c r="C2495" s="262" t="s">
        <v>2522</v>
      </c>
      <c r="D2495" s="260" t="s">
        <v>56</v>
      </c>
      <c r="E2495" s="263">
        <v>3</v>
      </c>
      <c r="F2495" s="254" t="s">
        <v>10</v>
      </c>
      <c r="G2495" s="255"/>
    </row>
    <row r="2496" s="246" customFormat="1" customHeight="1" spans="1:7">
      <c r="A2496" s="260">
        <v>2494</v>
      </c>
      <c r="B2496" s="261">
        <v>9787531049401</v>
      </c>
      <c r="C2496" s="262" t="s">
        <v>2523</v>
      </c>
      <c r="D2496" s="260" t="s">
        <v>56</v>
      </c>
      <c r="E2496" s="263">
        <v>3</v>
      </c>
      <c r="F2496" s="254" t="s">
        <v>10</v>
      </c>
      <c r="G2496" s="255"/>
    </row>
    <row r="2497" s="246" customFormat="1" customHeight="1" spans="1:7">
      <c r="A2497" s="260">
        <v>2495</v>
      </c>
      <c r="B2497" s="261">
        <v>9787531048770</v>
      </c>
      <c r="C2497" s="262" t="s">
        <v>2524</v>
      </c>
      <c r="D2497" s="260" t="s">
        <v>56</v>
      </c>
      <c r="E2497" s="263">
        <v>3</v>
      </c>
      <c r="F2497" s="254" t="s">
        <v>10</v>
      </c>
      <c r="G2497" s="255"/>
    </row>
    <row r="2498" s="246" customFormat="1" customHeight="1" spans="1:7">
      <c r="A2498" s="260">
        <v>2496</v>
      </c>
      <c r="B2498" s="261">
        <v>9787531049234</v>
      </c>
      <c r="C2498" s="262" t="s">
        <v>2525</v>
      </c>
      <c r="D2498" s="260" t="s">
        <v>56</v>
      </c>
      <c r="E2498" s="263">
        <v>3</v>
      </c>
      <c r="F2498" s="254" t="s">
        <v>10</v>
      </c>
      <c r="G2498" s="255"/>
    </row>
    <row r="2499" s="246" customFormat="1" customHeight="1" spans="1:7">
      <c r="A2499" s="260">
        <v>2497</v>
      </c>
      <c r="B2499" s="261">
        <v>9787531049098</v>
      </c>
      <c r="C2499" s="262" t="s">
        <v>2526</v>
      </c>
      <c r="D2499" s="260" t="s">
        <v>56</v>
      </c>
      <c r="E2499" s="263">
        <v>3</v>
      </c>
      <c r="F2499" s="254" t="s">
        <v>10</v>
      </c>
      <c r="G2499" s="255"/>
    </row>
    <row r="2500" s="246" customFormat="1" customHeight="1" spans="1:7">
      <c r="A2500" s="260">
        <v>2498</v>
      </c>
      <c r="B2500" s="261">
        <v>9787531049241</v>
      </c>
      <c r="C2500" s="262" t="s">
        <v>2527</v>
      </c>
      <c r="D2500" s="260" t="s">
        <v>56</v>
      </c>
      <c r="E2500" s="263">
        <v>3</v>
      </c>
      <c r="F2500" s="254" t="s">
        <v>10</v>
      </c>
      <c r="G2500" s="255"/>
    </row>
    <row r="2501" s="246" customFormat="1" customHeight="1" spans="1:7">
      <c r="A2501" s="260">
        <v>2499</v>
      </c>
      <c r="B2501" s="261">
        <v>9787531049586</v>
      </c>
      <c r="C2501" s="262" t="s">
        <v>2528</v>
      </c>
      <c r="D2501" s="260" t="s">
        <v>56</v>
      </c>
      <c r="E2501" s="263">
        <v>3</v>
      </c>
      <c r="F2501" s="254" t="s">
        <v>10</v>
      </c>
      <c r="G2501" s="255"/>
    </row>
    <row r="2502" s="246" customFormat="1" customHeight="1" spans="1:7">
      <c r="A2502" s="260">
        <v>2500</v>
      </c>
      <c r="B2502" s="261">
        <v>9787531049203</v>
      </c>
      <c r="C2502" s="262" t="s">
        <v>2529</v>
      </c>
      <c r="D2502" s="260" t="s">
        <v>56</v>
      </c>
      <c r="E2502" s="263">
        <v>3</v>
      </c>
      <c r="F2502" s="254" t="s">
        <v>10</v>
      </c>
      <c r="G2502" s="255"/>
    </row>
    <row r="2503" s="246" customFormat="1" customHeight="1" spans="1:7">
      <c r="A2503" s="260">
        <v>2501</v>
      </c>
      <c r="B2503" s="261">
        <v>9787531049678</v>
      </c>
      <c r="C2503" s="262" t="s">
        <v>2530</v>
      </c>
      <c r="D2503" s="260" t="s">
        <v>56</v>
      </c>
      <c r="E2503" s="263">
        <v>3</v>
      </c>
      <c r="F2503" s="254" t="s">
        <v>10</v>
      </c>
      <c r="G2503" s="255"/>
    </row>
    <row r="2504" s="246" customFormat="1" customHeight="1" spans="1:7">
      <c r="A2504" s="260">
        <v>2502</v>
      </c>
      <c r="B2504" s="261">
        <v>9787531049012</v>
      </c>
      <c r="C2504" s="262" t="s">
        <v>2531</v>
      </c>
      <c r="D2504" s="260" t="s">
        <v>56</v>
      </c>
      <c r="E2504" s="263">
        <v>3</v>
      </c>
      <c r="F2504" s="254" t="s">
        <v>10</v>
      </c>
      <c r="G2504" s="255"/>
    </row>
    <row r="2505" s="246" customFormat="1" customHeight="1" spans="1:7">
      <c r="A2505" s="260">
        <v>2503</v>
      </c>
      <c r="B2505" s="261">
        <v>9787531049111</v>
      </c>
      <c r="C2505" s="262" t="s">
        <v>2532</v>
      </c>
      <c r="D2505" s="260" t="s">
        <v>56</v>
      </c>
      <c r="E2505" s="263">
        <v>3</v>
      </c>
      <c r="F2505" s="254" t="s">
        <v>10</v>
      </c>
      <c r="G2505" s="255"/>
    </row>
    <row r="2506" s="246" customFormat="1" customHeight="1" spans="1:7">
      <c r="A2506" s="260">
        <v>2504</v>
      </c>
      <c r="B2506" s="261">
        <v>9787531049364</v>
      </c>
      <c r="C2506" s="262" t="s">
        <v>2533</v>
      </c>
      <c r="D2506" s="260" t="s">
        <v>56</v>
      </c>
      <c r="E2506" s="263">
        <v>3</v>
      </c>
      <c r="F2506" s="254" t="s">
        <v>10</v>
      </c>
      <c r="G2506" s="255"/>
    </row>
    <row r="2507" s="246" customFormat="1" customHeight="1" spans="1:7">
      <c r="A2507" s="260">
        <v>2505</v>
      </c>
      <c r="B2507" s="261">
        <v>9787531048954</v>
      </c>
      <c r="C2507" s="262" t="s">
        <v>2534</v>
      </c>
      <c r="D2507" s="260" t="s">
        <v>56</v>
      </c>
      <c r="E2507" s="263">
        <v>3</v>
      </c>
      <c r="F2507" s="254" t="s">
        <v>10</v>
      </c>
      <c r="G2507" s="255"/>
    </row>
    <row r="2508" s="246" customFormat="1" customHeight="1" spans="1:7">
      <c r="A2508" s="260">
        <v>2506</v>
      </c>
      <c r="B2508" s="261">
        <v>9787531049289</v>
      </c>
      <c r="C2508" s="262" t="s">
        <v>2535</v>
      </c>
      <c r="D2508" s="260" t="s">
        <v>56</v>
      </c>
      <c r="E2508" s="263">
        <v>3</v>
      </c>
      <c r="F2508" s="254" t="s">
        <v>10</v>
      </c>
      <c r="G2508" s="255"/>
    </row>
    <row r="2509" s="246" customFormat="1" customHeight="1" spans="1:7">
      <c r="A2509" s="260">
        <v>2507</v>
      </c>
      <c r="B2509" s="261">
        <v>9787531049531</v>
      </c>
      <c r="C2509" s="262" t="s">
        <v>2536</v>
      </c>
      <c r="D2509" s="260" t="s">
        <v>56</v>
      </c>
      <c r="E2509" s="263">
        <v>3</v>
      </c>
      <c r="F2509" s="254" t="s">
        <v>10</v>
      </c>
      <c r="G2509" s="255"/>
    </row>
    <row r="2510" s="246" customFormat="1" customHeight="1" spans="1:7">
      <c r="A2510" s="260">
        <v>2508</v>
      </c>
      <c r="B2510" s="261">
        <v>9787531049388</v>
      </c>
      <c r="C2510" s="262" t="s">
        <v>2537</v>
      </c>
      <c r="D2510" s="260" t="s">
        <v>56</v>
      </c>
      <c r="E2510" s="263">
        <v>3</v>
      </c>
      <c r="F2510" s="254" t="s">
        <v>10</v>
      </c>
      <c r="G2510" s="255"/>
    </row>
    <row r="2511" s="246" customFormat="1" customHeight="1" spans="1:7">
      <c r="A2511" s="260">
        <v>2509</v>
      </c>
      <c r="B2511" s="261">
        <v>9787531048831</v>
      </c>
      <c r="C2511" s="262" t="s">
        <v>2538</v>
      </c>
      <c r="D2511" s="260" t="s">
        <v>56</v>
      </c>
      <c r="E2511" s="263">
        <v>3</v>
      </c>
      <c r="F2511" s="254" t="s">
        <v>10</v>
      </c>
      <c r="G2511" s="255"/>
    </row>
    <row r="2512" s="246" customFormat="1" customHeight="1" spans="1:7">
      <c r="A2512" s="260">
        <v>2510</v>
      </c>
      <c r="B2512" s="261">
        <v>9787531048824</v>
      </c>
      <c r="C2512" s="262" t="s">
        <v>2539</v>
      </c>
      <c r="D2512" s="260" t="s">
        <v>56</v>
      </c>
      <c r="E2512" s="263">
        <v>3</v>
      </c>
      <c r="F2512" s="254" t="s">
        <v>10</v>
      </c>
      <c r="G2512" s="255"/>
    </row>
    <row r="2513" s="246" customFormat="1" customHeight="1" spans="1:7">
      <c r="A2513" s="260">
        <v>2511</v>
      </c>
      <c r="B2513" s="261">
        <v>9787531048930</v>
      </c>
      <c r="C2513" s="262" t="s">
        <v>2540</v>
      </c>
      <c r="D2513" s="260" t="s">
        <v>56</v>
      </c>
      <c r="E2513" s="263">
        <v>3</v>
      </c>
      <c r="F2513" s="254" t="s">
        <v>10</v>
      </c>
      <c r="G2513" s="255"/>
    </row>
    <row r="2514" s="246" customFormat="1" customHeight="1" spans="1:7">
      <c r="A2514" s="260">
        <v>2512</v>
      </c>
      <c r="B2514" s="261">
        <v>9787531049067</v>
      </c>
      <c r="C2514" s="262" t="s">
        <v>2541</v>
      </c>
      <c r="D2514" s="260" t="s">
        <v>56</v>
      </c>
      <c r="E2514" s="263">
        <v>3</v>
      </c>
      <c r="F2514" s="254" t="s">
        <v>10</v>
      </c>
      <c r="G2514" s="255"/>
    </row>
    <row r="2515" s="246" customFormat="1" customHeight="1" spans="1:7">
      <c r="A2515" s="260">
        <v>2513</v>
      </c>
      <c r="B2515" s="261">
        <v>9787531049593</v>
      </c>
      <c r="C2515" s="262" t="s">
        <v>2542</v>
      </c>
      <c r="D2515" s="260" t="s">
        <v>56</v>
      </c>
      <c r="E2515" s="263">
        <v>3</v>
      </c>
      <c r="F2515" s="254" t="s">
        <v>10</v>
      </c>
      <c r="G2515" s="255"/>
    </row>
    <row r="2516" s="246" customFormat="1" customHeight="1" spans="1:7">
      <c r="A2516" s="260">
        <v>2514</v>
      </c>
      <c r="B2516" s="261">
        <v>9787531048749</v>
      </c>
      <c r="C2516" s="262" t="s">
        <v>2543</v>
      </c>
      <c r="D2516" s="260" t="s">
        <v>56</v>
      </c>
      <c r="E2516" s="263">
        <v>3</v>
      </c>
      <c r="F2516" s="254" t="s">
        <v>10</v>
      </c>
      <c r="G2516" s="255"/>
    </row>
    <row r="2517" s="246" customFormat="1" customHeight="1" spans="1:7">
      <c r="A2517" s="260">
        <v>2515</v>
      </c>
      <c r="B2517" s="261">
        <v>9787531049371</v>
      </c>
      <c r="C2517" s="262" t="s">
        <v>2544</v>
      </c>
      <c r="D2517" s="260" t="s">
        <v>56</v>
      </c>
      <c r="E2517" s="263">
        <v>3</v>
      </c>
      <c r="F2517" s="254" t="s">
        <v>10</v>
      </c>
      <c r="G2517" s="255"/>
    </row>
    <row r="2518" s="246" customFormat="1" customHeight="1" spans="1:7">
      <c r="A2518" s="260">
        <v>2516</v>
      </c>
      <c r="B2518" s="261">
        <v>9787531048718</v>
      </c>
      <c r="C2518" s="262" t="s">
        <v>2545</v>
      </c>
      <c r="D2518" s="260" t="s">
        <v>56</v>
      </c>
      <c r="E2518" s="263">
        <v>3</v>
      </c>
      <c r="F2518" s="254" t="s">
        <v>10</v>
      </c>
      <c r="G2518" s="255"/>
    </row>
    <row r="2519" s="246" customFormat="1" customHeight="1" spans="1:7">
      <c r="A2519" s="260">
        <v>2517</v>
      </c>
      <c r="B2519" s="261">
        <v>9787531049166</v>
      </c>
      <c r="C2519" s="262" t="s">
        <v>2546</v>
      </c>
      <c r="D2519" s="260" t="s">
        <v>56</v>
      </c>
      <c r="E2519" s="263">
        <v>3</v>
      </c>
      <c r="F2519" s="254" t="s">
        <v>10</v>
      </c>
      <c r="G2519" s="255"/>
    </row>
    <row r="2520" s="246" customFormat="1" customHeight="1" spans="1:7">
      <c r="A2520" s="260">
        <v>2518</v>
      </c>
      <c r="B2520" s="261">
        <v>9787531048923</v>
      </c>
      <c r="C2520" s="262" t="s">
        <v>2547</v>
      </c>
      <c r="D2520" s="260" t="s">
        <v>56</v>
      </c>
      <c r="E2520" s="263">
        <v>3</v>
      </c>
      <c r="F2520" s="254" t="s">
        <v>10</v>
      </c>
      <c r="G2520" s="255"/>
    </row>
    <row r="2521" s="246" customFormat="1" customHeight="1" spans="1:7">
      <c r="A2521" s="260">
        <v>2519</v>
      </c>
      <c r="B2521" s="261">
        <v>9787531049616</v>
      </c>
      <c r="C2521" s="262" t="s">
        <v>2548</v>
      </c>
      <c r="D2521" s="260" t="s">
        <v>56</v>
      </c>
      <c r="E2521" s="263">
        <v>3</v>
      </c>
      <c r="F2521" s="254" t="s">
        <v>10</v>
      </c>
      <c r="G2521" s="255"/>
    </row>
    <row r="2522" s="246" customFormat="1" customHeight="1" spans="1:7">
      <c r="A2522" s="260">
        <v>2520</v>
      </c>
      <c r="B2522" s="261">
        <v>9787531049197</v>
      </c>
      <c r="C2522" s="262" t="s">
        <v>2549</v>
      </c>
      <c r="D2522" s="260" t="s">
        <v>56</v>
      </c>
      <c r="E2522" s="263">
        <v>3</v>
      </c>
      <c r="F2522" s="254" t="s">
        <v>10</v>
      </c>
      <c r="G2522" s="255"/>
    </row>
    <row r="2523" s="246" customFormat="1" customHeight="1" spans="1:7">
      <c r="A2523" s="260">
        <v>2521</v>
      </c>
      <c r="B2523" s="261">
        <v>9787531049425</v>
      </c>
      <c r="C2523" s="262" t="s">
        <v>2550</v>
      </c>
      <c r="D2523" s="260" t="s">
        <v>56</v>
      </c>
      <c r="E2523" s="263">
        <v>3</v>
      </c>
      <c r="F2523" s="254" t="s">
        <v>10</v>
      </c>
      <c r="G2523" s="255"/>
    </row>
    <row r="2524" s="246" customFormat="1" customHeight="1" spans="1:7">
      <c r="A2524" s="260">
        <v>2522</v>
      </c>
      <c r="B2524" s="261">
        <v>9787531049708</v>
      </c>
      <c r="C2524" s="262" t="s">
        <v>2551</v>
      </c>
      <c r="D2524" s="260" t="s">
        <v>56</v>
      </c>
      <c r="E2524" s="263">
        <v>3</v>
      </c>
      <c r="F2524" s="254" t="s">
        <v>10</v>
      </c>
      <c r="G2524" s="255"/>
    </row>
    <row r="2525" s="246" customFormat="1" customHeight="1" spans="1:7">
      <c r="A2525" s="260">
        <v>2523</v>
      </c>
      <c r="B2525" s="261">
        <v>9787531049548</v>
      </c>
      <c r="C2525" s="262" t="s">
        <v>2552</v>
      </c>
      <c r="D2525" s="260" t="s">
        <v>56</v>
      </c>
      <c r="E2525" s="263">
        <v>3</v>
      </c>
      <c r="F2525" s="254" t="s">
        <v>10</v>
      </c>
      <c r="G2525" s="255"/>
    </row>
    <row r="2526" s="246" customFormat="1" customHeight="1" spans="1:7">
      <c r="A2526" s="260">
        <v>2524</v>
      </c>
      <c r="B2526" s="261">
        <v>9787531049029</v>
      </c>
      <c r="C2526" s="262" t="s">
        <v>2553</v>
      </c>
      <c r="D2526" s="260" t="s">
        <v>56</v>
      </c>
      <c r="E2526" s="263">
        <v>3</v>
      </c>
      <c r="F2526" s="254" t="s">
        <v>10</v>
      </c>
      <c r="G2526" s="255"/>
    </row>
    <row r="2527" s="246" customFormat="1" customHeight="1" spans="1:7">
      <c r="A2527" s="260">
        <v>2525</v>
      </c>
      <c r="B2527" s="261">
        <v>9787531048855</v>
      </c>
      <c r="C2527" s="262" t="s">
        <v>2554</v>
      </c>
      <c r="D2527" s="260" t="s">
        <v>56</v>
      </c>
      <c r="E2527" s="263">
        <v>3</v>
      </c>
      <c r="F2527" s="254" t="s">
        <v>10</v>
      </c>
      <c r="G2527" s="255"/>
    </row>
    <row r="2528" s="246" customFormat="1" customHeight="1" spans="1:7">
      <c r="A2528" s="260">
        <v>2526</v>
      </c>
      <c r="B2528" s="261">
        <v>9787531049074</v>
      </c>
      <c r="C2528" s="262" t="s">
        <v>2555</v>
      </c>
      <c r="D2528" s="260" t="s">
        <v>56</v>
      </c>
      <c r="E2528" s="263">
        <v>3</v>
      </c>
      <c r="F2528" s="254" t="s">
        <v>10</v>
      </c>
      <c r="G2528" s="255"/>
    </row>
    <row r="2529" s="246" customFormat="1" customHeight="1" spans="1:7">
      <c r="A2529" s="260">
        <v>2527</v>
      </c>
      <c r="B2529" s="261">
        <v>9787531049609</v>
      </c>
      <c r="C2529" s="262" t="s">
        <v>2556</v>
      </c>
      <c r="D2529" s="260" t="s">
        <v>56</v>
      </c>
      <c r="E2529" s="263">
        <v>3</v>
      </c>
      <c r="F2529" s="254" t="s">
        <v>10</v>
      </c>
      <c r="G2529" s="255"/>
    </row>
    <row r="2530" s="246" customFormat="1" customHeight="1" spans="1:7">
      <c r="A2530" s="260">
        <v>2528</v>
      </c>
      <c r="B2530" s="261">
        <v>9787531049210</v>
      </c>
      <c r="C2530" s="262" t="s">
        <v>2557</v>
      </c>
      <c r="D2530" s="260" t="s">
        <v>56</v>
      </c>
      <c r="E2530" s="263">
        <v>3</v>
      </c>
      <c r="F2530" s="254" t="s">
        <v>10</v>
      </c>
      <c r="G2530" s="255"/>
    </row>
    <row r="2531" s="246" customFormat="1" customHeight="1" spans="1:7">
      <c r="A2531" s="260">
        <v>2529</v>
      </c>
      <c r="B2531" s="261">
        <v>9787531049432</v>
      </c>
      <c r="C2531" s="262" t="s">
        <v>2558</v>
      </c>
      <c r="D2531" s="260" t="s">
        <v>56</v>
      </c>
      <c r="E2531" s="263">
        <v>3</v>
      </c>
      <c r="F2531" s="254" t="s">
        <v>10</v>
      </c>
      <c r="G2531" s="255"/>
    </row>
    <row r="2532" s="246" customFormat="1" customHeight="1" spans="1:7">
      <c r="A2532" s="260">
        <v>2530</v>
      </c>
      <c r="B2532" s="261">
        <v>9787531049456</v>
      </c>
      <c r="C2532" s="262" t="s">
        <v>2559</v>
      </c>
      <c r="D2532" s="260" t="s">
        <v>56</v>
      </c>
      <c r="E2532" s="263">
        <v>3</v>
      </c>
      <c r="F2532" s="254" t="s">
        <v>10</v>
      </c>
      <c r="G2532" s="255"/>
    </row>
    <row r="2533" s="246" customFormat="1" customHeight="1" spans="1:7">
      <c r="A2533" s="260">
        <v>2531</v>
      </c>
      <c r="B2533" s="261">
        <v>9787531048916</v>
      </c>
      <c r="C2533" s="262" t="s">
        <v>2560</v>
      </c>
      <c r="D2533" s="260" t="s">
        <v>56</v>
      </c>
      <c r="E2533" s="263">
        <v>3</v>
      </c>
      <c r="F2533" s="254" t="s">
        <v>10</v>
      </c>
      <c r="G2533" s="255"/>
    </row>
    <row r="2534" s="246" customFormat="1" customHeight="1" spans="1:7">
      <c r="A2534" s="260">
        <v>2532</v>
      </c>
      <c r="B2534" s="261">
        <v>9787531049326</v>
      </c>
      <c r="C2534" s="262" t="s">
        <v>2561</v>
      </c>
      <c r="D2534" s="260" t="s">
        <v>56</v>
      </c>
      <c r="E2534" s="263">
        <v>3</v>
      </c>
      <c r="F2534" s="254" t="s">
        <v>10</v>
      </c>
      <c r="G2534" s="255"/>
    </row>
    <row r="2535" s="246" customFormat="1" customHeight="1" spans="1:7">
      <c r="A2535" s="260">
        <v>2533</v>
      </c>
      <c r="B2535" s="261">
        <v>9787514323078</v>
      </c>
      <c r="C2535" s="262" t="s">
        <v>2562</v>
      </c>
      <c r="D2535" s="260" t="s">
        <v>48</v>
      </c>
      <c r="E2535" s="263">
        <v>3</v>
      </c>
      <c r="F2535" s="254" t="s">
        <v>10</v>
      </c>
      <c r="G2535" s="255"/>
    </row>
    <row r="2536" s="246" customFormat="1" customHeight="1" spans="1:7">
      <c r="A2536" s="260">
        <v>2534</v>
      </c>
      <c r="B2536" s="261">
        <v>9787514330663</v>
      </c>
      <c r="C2536" s="262" t="s">
        <v>2563</v>
      </c>
      <c r="D2536" s="260" t="s">
        <v>48</v>
      </c>
      <c r="E2536" s="263">
        <v>3</v>
      </c>
      <c r="F2536" s="254" t="s">
        <v>10</v>
      </c>
      <c r="G2536" s="255"/>
    </row>
    <row r="2537" s="246" customFormat="1" customHeight="1" spans="1:7">
      <c r="A2537" s="260">
        <v>2535</v>
      </c>
      <c r="B2537" s="261">
        <v>9787514329742</v>
      </c>
      <c r="C2537" s="262" t="s">
        <v>2564</v>
      </c>
      <c r="D2537" s="260" t="s">
        <v>9</v>
      </c>
      <c r="E2537" s="263">
        <v>3</v>
      </c>
      <c r="F2537" s="254" t="s">
        <v>10</v>
      </c>
      <c r="G2537" s="255"/>
    </row>
    <row r="2538" s="246" customFormat="1" customHeight="1" spans="1:7">
      <c r="A2538" s="260">
        <v>2536</v>
      </c>
      <c r="B2538" s="261">
        <v>9787514323771</v>
      </c>
      <c r="C2538" s="262" t="s">
        <v>2565</v>
      </c>
      <c r="D2538" s="260" t="s">
        <v>48</v>
      </c>
      <c r="E2538" s="263">
        <v>3</v>
      </c>
      <c r="F2538" s="254" t="s">
        <v>10</v>
      </c>
      <c r="G2538" s="255"/>
    </row>
    <row r="2539" s="246" customFormat="1" customHeight="1" spans="1:7">
      <c r="A2539" s="260">
        <v>2537</v>
      </c>
      <c r="B2539" s="261">
        <v>9787514330106</v>
      </c>
      <c r="C2539" s="262" t="s">
        <v>2566</v>
      </c>
      <c r="D2539" s="260" t="s">
        <v>33</v>
      </c>
      <c r="E2539" s="263">
        <v>3</v>
      </c>
      <c r="F2539" s="254" t="s">
        <v>10</v>
      </c>
      <c r="G2539" s="255"/>
    </row>
    <row r="2540" s="246" customFormat="1" customHeight="1" spans="1:7">
      <c r="A2540" s="260">
        <v>2538</v>
      </c>
      <c r="B2540" s="261">
        <v>9787514330656</v>
      </c>
      <c r="C2540" s="262" t="s">
        <v>2567</v>
      </c>
      <c r="D2540" s="260" t="s">
        <v>56</v>
      </c>
      <c r="E2540" s="263">
        <v>3</v>
      </c>
      <c r="F2540" s="254" t="s">
        <v>10</v>
      </c>
      <c r="G2540" s="255"/>
    </row>
    <row r="2541" s="246" customFormat="1" customHeight="1" spans="1:7">
      <c r="A2541" s="260">
        <v>2539</v>
      </c>
      <c r="B2541" s="261">
        <v>9787514323870</v>
      </c>
      <c r="C2541" s="262" t="s">
        <v>2568</v>
      </c>
      <c r="D2541" s="260" t="s">
        <v>21</v>
      </c>
      <c r="E2541" s="263">
        <v>3</v>
      </c>
      <c r="F2541" s="254" t="s">
        <v>10</v>
      </c>
      <c r="G2541" s="255"/>
    </row>
    <row r="2542" s="246" customFormat="1" customHeight="1" spans="1:7">
      <c r="A2542" s="260">
        <v>2540</v>
      </c>
      <c r="B2542" s="261">
        <v>9787514323559</v>
      </c>
      <c r="C2542" s="262" t="s">
        <v>2569</v>
      </c>
      <c r="D2542" s="260" t="s">
        <v>14</v>
      </c>
      <c r="E2542" s="263">
        <v>3</v>
      </c>
      <c r="F2542" s="254" t="s">
        <v>10</v>
      </c>
      <c r="G2542" s="255"/>
    </row>
    <row r="2543" s="246" customFormat="1" customHeight="1" spans="1:7">
      <c r="A2543" s="260">
        <v>2541</v>
      </c>
      <c r="B2543" s="261">
        <v>9787514324686</v>
      </c>
      <c r="C2543" s="262" t="s">
        <v>2570</v>
      </c>
      <c r="D2543" s="260" t="s">
        <v>56</v>
      </c>
      <c r="E2543" s="263">
        <v>3</v>
      </c>
      <c r="F2543" s="254" t="s">
        <v>10</v>
      </c>
      <c r="G2543" s="255"/>
    </row>
    <row r="2544" s="246" customFormat="1" customHeight="1" spans="1:7">
      <c r="A2544" s="260">
        <v>2542</v>
      </c>
      <c r="B2544" s="261">
        <v>9787514322958</v>
      </c>
      <c r="C2544" s="262" t="s">
        <v>2571</v>
      </c>
      <c r="D2544" s="260" t="s">
        <v>48</v>
      </c>
      <c r="E2544" s="263">
        <v>3</v>
      </c>
      <c r="F2544" s="254" t="s">
        <v>10</v>
      </c>
      <c r="G2544" s="255"/>
    </row>
    <row r="2545" s="246" customFormat="1" customHeight="1" spans="1:7">
      <c r="A2545" s="260">
        <v>2543</v>
      </c>
      <c r="B2545" s="261">
        <v>9787514324570</v>
      </c>
      <c r="C2545" s="262" t="s">
        <v>2572</v>
      </c>
      <c r="D2545" s="260" t="s">
        <v>56</v>
      </c>
      <c r="E2545" s="263">
        <v>3</v>
      </c>
      <c r="F2545" s="254" t="s">
        <v>10</v>
      </c>
      <c r="G2545" s="255"/>
    </row>
    <row r="2546" s="246" customFormat="1" customHeight="1" spans="1:7">
      <c r="A2546" s="260">
        <v>2544</v>
      </c>
      <c r="B2546" s="261">
        <v>9787514324648</v>
      </c>
      <c r="C2546" s="262" t="s">
        <v>2573</v>
      </c>
      <c r="D2546" s="260" t="s">
        <v>21</v>
      </c>
      <c r="E2546" s="263">
        <v>3</v>
      </c>
      <c r="F2546" s="254" t="s">
        <v>10</v>
      </c>
      <c r="G2546" s="255"/>
    </row>
    <row r="2547" s="246" customFormat="1" customHeight="1" spans="1:7">
      <c r="A2547" s="260">
        <v>2545</v>
      </c>
      <c r="B2547" s="261">
        <v>9787514322989</v>
      </c>
      <c r="C2547" s="262" t="s">
        <v>2574</v>
      </c>
      <c r="D2547" s="260" t="s">
        <v>48</v>
      </c>
      <c r="E2547" s="263">
        <v>3</v>
      </c>
      <c r="F2547" s="254" t="s">
        <v>10</v>
      </c>
      <c r="G2547" s="255"/>
    </row>
    <row r="2548" s="246" customFormat="1" customHeight="1" spans="1:7">
      <c r="A2548" s="260">
        <v>2546</v>
      </c>
      <c r="B2548" s="261">
        <v>9787514323368</v>
      </c>
      <c r="C2548" s="262" t="s">
        <v>2575</v>
      </c>
      <c r="D2548" s="260" t="s">
        <v>48</v>
      </c>
      <c r="E2548" s="263">
        <v>3</v>
      </c>
      <c r="F2548" s="254" t="s">
        <v>10</v>
      </c>
      <c r="G2548" s="255"/>
    </row>
    <row r="2549" s="246" customFormat="1" customHeight="1" spans="1:7">
      <c r="A2549" s="260">
        <v>2547</v>
      </c>
      <c r="B2549" s="261">
        <v>9787514323092</v>
      </c>
      <c r="C2549" s="262" t="s">
        <v>2576</v>
      </c>
      <c r="D2549" s="260" t="s">
        <v>48</v>
      </c>
      <c r="E2549" s="263">
        <v>3</v>
      </c>
      <c r="F2549" s="254" t="s">
        <v>10</v>
      </c>
      <c r="G2549" s="255"/>
    </row>
    <row r="2550" s="246" customFormat="1" customHeight="1" spans="1:7">
      <c r="A2550" s="260">
        <v>2548</v>
      </c>
      <c r="B2550" s="261">
        <v>9787514323146</v>
      </c>
      <c r="C2550" s="262" t="s">
        <v>2577</v>
      </c>
      <c r="D2550" s="260" t="s">
        <v>48</v>
      </c>
      <c r="E2550" s="263">
        <v>3</v>
      </c>
      <c r="F2550" s="254" t="s">
        <v>10</v>
      </c>
      <c r="G2550" s="255"/>
    </row>
    <row r="2551" s="246" customFormat="1" customHeight="1" spans="1:7">
      <c r="A2551" s="260">
        <v>2549</v>
      </c>
      <c r="B2551" s="261">
        <v>9787514323689</v>
      </c>
      <c r="C2551" s="262" t="s">
        <v>2578</v>
      </c>
      <c r="D2551" s="260" t="s">
        <v>21</v>
      </c>
      <c r="E2551" s="263">
        <v>3</v>
      </c>
      <c r="F2551" s="254" t="s">
        <v>10</v>
      </c>
      <c r="G2551" s="255"/>
    </row>
    <row r="2552" s="246" customFormat="1" customHeight="1" spans="1:7">
      <c r="A2552" s="260">
        <v>2550</v>
      </c>
      <c r="B2552" s="261">
        <v>9787514323061</v>
      </c>
      <c r="C2552" s="262" t="s">
        <v>2579</v>
      </c>
      <c r="D2552" s="260" t="s">
        <v>48</v>
      </c>
      <c r="E2552" s="263">
        <v>3</v>
      </c>
      <c r="F2552" s="254" t="s">
        <v>10</v>
      </c>
      <c r="G2552" s="255"/>
    </row>
    <row r="2553" s="246" customFormat="1" customHeight="1" spans="1:7">
      <c r="A2553" s="260">
        <v>2551</v>
      </c>
      <c r="B2553" s="261">
        <v>9787514325805</v>
      </c>
      <c r="C2553" s="262" t="s">
        <v>2580</v>
      </c>
      <c r="D2553" s="260" t="s">
        <v>56</v>
      </c>
      <c r="E2553" s="263">
        <v>3</v>
      </c>
      <c r="F2553" s="254" t="s">
        <v>10</v>
      </c>
      <c r="G2553" s="255"/>
    </row>
    <row r="2554" s="246" customFormat="1" customHeight="1" spans="1:7">
      <c r="A2554" s="260">
        <v>2552</v>
      </c>
      <c r="B2554" s="261">
        <v>9787514324730</v>
      </c>
      <c r="C2554" s="262" t="s">
        <v>2581</v>
      </c>
      <c r="D2554" s="260" t="s">
        <v>56</v>
      </c>
      <c r="E2554" s="263">
        <v>3</v>
      </c>
      <c r="F2554" s="254" t="s">
        <v>10</v>
      </c>
      <c r="G2554" s="255"/>
    </row>
    <row r="2555" s="246" customFormat="1" customHeight="1" spans="1:7">
      <c r="A2555" s="260">
        <v>2553</v>
      </c>
      <c r="B2555" s="261">
        <v>9787514324679</v>
      </c>
      <c r="C2555" s="262" t="s">
        <v>2582</v>
      </c>
      <c r="D2555" s="260" t="s">
        <v>56</v>
      </c>
      <c r="E2555" s="263">
        <v>3</v>
      </c>
      <c r="F2555" s="254" t="s">
        <v>10</v>
      </c>
      <c r="G2555" s="255"/>
    </row>
    <row r="2556" s="246" customFormat="1" customHeight="1" spans="1:7">
      <c r="A2556" s="260">
        <v>2554</v>
      </c>
      <c r="B2556" s="261">
        <v>9787514324747</v>
      </c>
      <c r="C2556" s="262" t="s">
        <v>2583</v>
      </c>
      <c r="D2556" s="260" t="s">
        <v>56</v>
      </c>
      <c r="E2556" s="263">
        <v>3</v>
      </c>
      <c r="F2556" s="254" t="s">
        <v>10</v>
      </c>
      <c r="G2556" s="255"/>
    </row>
    <row r="2557" s="246" customFormat="1" customHeight="1" spans="1:7">
      <c r="A2557" s="260">
        <v>2555</v>
      </c>
      <c r="B2557" s="261">
        <v>9787514325850</v>
      </c>
      <c r="C2557" s="262" t="s">
        <v>2584</v>
      </c>
      <c r="D2557" s="260" t="s">
        <v>56</v>
      </c>
      <c r="E2557" s="263">
        <v>3</v>
      </c>
      <c r="F2557" s="254" t="s">
        <v>10</v>
      </c>
      <c r="G2557" s="255"/>
    </row>
    <row r="2558" s="246" customFormat="1" customHeight="1" spans="1:7">
      <c r="A2558" s="260">
        <v>2556</v>
      </c>
      <c r="B2558" s="261">
        <v>9787514325607</v>
      </c>
      <c r="C2558" s="262" t="s">
        <v>2585</v>
      </c>
      <c r="D2558" s="260" t="s">
        <v>48</v>
      </c>
      <c r="E2558" s="263">
        <v>3</v>
      </c>
      <c r="F2558" s="254" t="s">
        <v>10</v>
      </c>
      <c r="G2558" s="255"/>
    </row>
    <row r="2559" s="246" customFormat="1" customHeight="1" spans="1:7">
      <c r="A2559" s="260">
        <v>2557</v>
      </c>
      <c r="B2559" s="261">
        <v>9787514330915</v>
      </c>
      <c r="C2559" s="262" t="s">
        <v>2586</v>
      </c>
      <c r="D2559" s="260" t="s">
        <v>48</v>
      </c>
      <c r="E2559" s="263">
        <v>3</v>
      </c>
      <c r="F2559" s="254" t="s">
        <v>10</v>
      </c>
      <c r="G2559" s="255"/>
    </row>
    <row r="2560" s="246" customFormat="1" customHeight="1" spans="1:7">
      <c r="A2560" s="260">
        <v>2558</v>
      </c>
      <c r="B2560" s="261">
        <v>9787514330939</v>
      </c>
      <c r="C2560" s="262" t="s">
        <v>2587</v>
      </c>
      <c r="D2560" s="260" t="s">
        <v>48</v>
      </c>
      <c r="E2560" s="263">
        <v>3</v>
      </c>
      <c r="F2560" s="254" t="s">
        <v>10</v>
      </c>
      <c r="G2560" s="255"/>
    </row>
    <row r="2561" s="246" customFormat="1" customHeight="1" spans="1:7">
      <c r="A2561" s="260">
        <v>2559</v>
      </c>
      <c r="B2561" s="261">
        <v>9787514322996</v>
      </c>
      <c r="C2561" s="262" t="s">
        <v>2588</v>
      </c>
      <c r="D2561" s="260" t="s">
        <v>35</v>
      </c>
      <c r="E2561" s="263">
        <v>3</v>
      </c>
      <c r="F2561" s="254" t="s">
        <v>10</v>
      </c>
      <c r="G2561" s="255"/>
    </row>
    <row r="2562" s="246" customFormat="1" customHeight="1" spans="1:7">
      <c r="A2562" s="260">
        <v>2560</v>
      </c>
      <c r="B2562" s="261">
        <v>9787514328578</v>
      </c>
      <c r="C2562" s="262" t="s">
        <v>2589</v>
      </c>
      <c r="D2562" s="260" t="s">
        <v>56</v>
      </c>
      <c r="E2562" s="263">
        <v>3</v>
      </c>
      <c r="F2562" s="254" t="s">
        <v>10</v>
      </c>
      <c r="G2562" s="255"/>
    </row>
    <row r="2563" s="246" customFormat="1" customHeight="1" spans="1:7">
      <c r="A2563" s="260">
        <v>2561</v>
      </c>
      <c r="B2563" s="261">
        <v>9787514326017</v>
      </c>
      <c r="C2563" s="262" t="s">
        <v>2590</v>
      </c>
      <c r="D2563" s="260" t="s">
        <v>56</v>
      </c>
      <c r="E2563" s="263">
        <v>3</v>
      </c>
      <c r="F2563" s="254" t="s">
        <v>10</v>
      </c>
      <c r="G2563" s="255"/>
    </row>
    <row r="2564" s="246" customFormat="1" customHeight="1" spans="1:7">
      <c r="A2564" s="260">
        <v>2562</v>
      </c>
      <c r="B2564" s="261">
        <v>9787514325980</v>
      </c>
      <c r="C2564" s="262" t="s">
        <v>2591</v>
      </c>
      <c r="D2564" s="260" t="s">
        <v>56</v>
      </c>
      <c r="E2564" s="263">
        <v>3</v>
      </c>
      <c r="F2564" s="254" t="s">
        <v>10</v>
      </c>
      <c r="G2564" s="255"/>
    </row>
    <row r="2565" s="246" customFormat="1" customHeight="1" spans="1:7">
      <c r="A2565" s="260">
        <v>2563</v>
      </c>
      <c r="B2565" s="261">
        <v>9787514328585</v>
      </c>
      <c r="C2565" s="262" t="s">
        <v>2592</v>
      </c>
      <c r="D2565" s="260" t="s">
        <v>56</v>
      </c>
      <c r="E2565" s="263">
        <v>3</v>
      </c>
      <c r="F2565" s="254" t="s">
        <v>10</v>
      </c>
      <c r="G2565" s="255"/>
    </row>
    <row r="2566" s="246" customFormat="1" customHeight="1" spans="1:7">
      <c r="A2566" s="260">
        <v>2564</v>
      </c>
      <c r="B2566" s="261">
        <v>9787514325966</v>
      </c>
      <c r="C2566" s="262" t="s">
        <v>2593</v>
      </c>
      <c r="D2566" s="260" t="s">
        <v>56</v>
      </c>
      <c r="E2566" s="263">
        <v>3</v>
      </c>
      <c r="F2566" s="254" t="s">
        <v>10</v>
      </c>
      <c r="G2566" s="255"/>
    </row>
    <row r="2567" s="246" customFormat="1" customHeight="1" spans="1:7">
      <c r="A2567" s="260">
        <v>2565</v>
      </c>
      <c r="B2567" s="261">
        <v>9787514323306</v>
      </c>
      <c r="C2567" s="262" t="s">
        <v>2594</v>
      </c>
      <c r="D2567" s="260" t="s">
        <v>48</v>
      </c>
      <c r="E2567" s="263">
        <v>3</v>
      </c>
      <c r="F2567" s="254" t="s">
        <v>10</v>
      </c>
      <c r="G2567" s="255"/>
    </row>
    <row r="2568" s="246" customFormat="1" customHeight="1" spans="1:7">
      <c r="A2568" s="260">
        <v>2566</v>
      </c>
      <c r="B2568" s="261">
        <v>9787514330809</v>
      </c>
      <c r="C2568" s="262" t="s">
        <v>2595</v>
      </c>
      <c r="D2568" s="260" t="s">
        <v>145</v>
      </c>
      <c r="E2568" s="263">
        <v>3</v>
      </c>
      <c r="F2568" s="254" t="s">
        <v>10</v>
      </c>
      <c r="G2568" s="255"/>
    </row>
    <row r="2569" s="246" customFormat="1" customHeight="1" spans="1:7">
      <c r="A2569" s="260">
        <v>2567</v>
      </c>
      <c r="B2569" s="261">
        <v>9787514325164</v>
      </c>
      <c r="C2569" s="262" t="s">
        <v>2596</v>
      </c>
      <c r="D2569" s="260" t="s">
        <v>48</v>
      </c>
      <c r="E2569" s="263">
        <v>3</v>
      </c>
      <c r="F2569" s="254" t="s">
        <v>10</v>
      </c>
      <c r="G2569" s="255"/>
    </row>
    <row r="2570" s="246" customFormat="1" customHeight="1" spans="1:7">
      <c r="A2570" s="260">
        <v>2568</v>
      </c>
      <c r="B2570" s="261">
        <v>9787514322934</v>
      </c>
      <c r="C2570" s="262" t="s">
        <v>2597</v>
      </c>
      <c r="D2570" s="260" t="s">
        <v>48</v>
      </c>
      <c r="E2570" s="263">
        <v>3</v>
      </c>
      <c r="F2570" s="254" t="s">
        <v>10</v>
      </c>
      <c r="G2570" s="255"/>
    </row>
    <row r="2571" s="246" customFormat="1" customHeight="1" spans="1:7">
      <c r="A2571" s="260">
        <v>2569</v>
      </c>
      <c r="B2571" s="261">
        <v>9787514323344</v>
      </c>
      <c r="C2571" s="262" t="s">
        <v>2598</v>
      </c>
      <c r="D2571" s="260" t="s">
        <v>48</v>
      </c>
      <c r="E2571" s="263">
        <v>3</v>
      </c>
      <c r="F2571" s="254" t="s">
        <v>10</v>
      </c>
      <c r="G2571" s="255"/>
    </row>
    <row r="2572" s="246" customFormat="1" customHeight="1" spans="1:7">
      <c r="A2572" s="260">
        <v>2570</v>
      </c>
      <c r="B2572" s="261">
        <v>9787514330557</v>
      </c>
      <c r="C2572" s="262" t="s">
        <v>2599</v>
      </c>
      <c r="D2572" s="260" t="s">
        <v>21</v>
      </c>
      <c r="E2572" s="263">
        <v>3</v>
      </c>
      <c r="F2572" s="254" t="s">
        <v>10</v>
      </c>
      <c r="G2572" s="255"/>
    </row>
    <row r="2573" s="246" customFormat="1" customHeight="1" spans="1:7">
      <c r="A2573" s="260">
        <v>2571</v>
      </c>
      <c r="B2573" s="261">
        <v>9787514330540</v>
      </c>
      <c r="C2573" s="262" t="s">
        <v>2600</v>
      </c>
      <c r="D2573" s="260" t="s">
        <v>21</v>
      </c>
      <c r="E2573" s="263">
        <v>3</v>
      </c>
      <c r="F2573" s="254" t="s">
        <v>10</v>
      </c>
      <c r="G2573" s="255"/>
    </row>
    <row r="2574" s="246" customFormat="1" customHeight="1" spans="1:7">
      <c r="A2574" s="260">
        <v>2572</v>
      </c>
      <c r="B2574" s="261">
        <v>9787514323351</v>
      </c>
      <c r="C2574" s="262" t="s">
        <v>2601</v>
      </c>
      <c r="D2574" s="260" t="s">
        <v>48</v>
      </c>
      <c r="E2574" s="263">
        <v>3</v>
      </c>
      <c r="F2574" s="254" t="s">
        <v>10</v>
      </c>
      <c r="G2574" s="255"/>
    </row>
    <row r="2575" s="246" customFormat="1" customHeight="1" spans="1:7">
      <c r="A2575" s="260">
        <v>2573</v>
      </c>
      <c r="B2575" s="261">
        <v>9787514323269</v>
      </c>
      <c r="C2575" s="262" t="s">
        <v>2602</v>
      </c>
      <c r="D2575" s="260" t="s">
        <v>48</v>
      </c>
      <c r="E2575" s="263">
        <v>3</v>
      </c>
      <c r="F2575" s="254" t="s">
        <v>10</v>
      </c>
      <c r="G2575" s="255"/>
    </row>
    <row r="2576" s="246" customFormat="1" customHeight="1" spans="1:7">
      <c r="A2576" s="260">
        <v>2574</v>
      </c>
      <c r="B2576" s="261">
        <v>9787514323399</v>
      </c>
      <c r="C2576" s="262" t="s">
        <v>2603</v>
      </c>
      <c r="D2576" s="260" t="s">
        <v>48</v>
      </c>
      <c r="E2576" s="263">
        <v>3</v>
      </c>
      <c r="F2576" s="254" t="s">
        <v>10</v>
      </c>
      <c r="G2576" s="255"/>
    </row>
    <row r="2577" s="246" customFormat="1" customHeight="1" spans="1:7">
      <c r="A2577" s="260">
        <v>2575</v>
      </c>
      <c r="B2577" s="261">
        <v>9787514323382</v>
      </c>
      <c r="C2577" s="262" t="s">
        <v>2604</v>
      </c>
      <c r="D2577" s="260" t="s">
        <v>48</v>
      </c>
      <c r="E2577" s="263">
        <v>3</v>
      </c>
      <c r="F2577" s="254" t="s">
        <v>10</v>
      </c>
      <c r="G2577" s="255"/>
    </row>
    <row r="2578" s="246" customFormat="1" customHeight="1" spans="1:7">
      <c r="A2578" s="260">
        <v>2576</v>
      </c>
      <c r="B2578" s="261">
        <v>9787514330564</v>
      </c>
      <c r="C2578" s="262" t="s">
        <v>2605</v>
      </c>
      <c r="D2578" s="260" t="s">
        <v>21</v>
      </c>
      <c r="E2578" s="263">
        <v>3</v>
      </c>
      <c r="F2578" s="254" t="s">
        <v>10</v>
      </c>
      <c r="G2578" s="255"/>
    </row>
    <row r="2579" s="246" customFormat="1" customHeight="1" spans="1:7">
      <c r="A2579" s="260">
        <v>2577</v>
      </c>
      <c r="B2579" s="261">
        <v>9787514325232</v>
      </c>
      <c r="C2579" s="262" t="s">
        <v>2606</v>
      </c>
      <c r="D2579" s="260" t="s">
        <v>48</v>
      </c>
      <c r="E2579" s="263">
        <v>3</v>
      </c>
      <c r="F2579" s="254" t="s">
        <v>10</v>
      </c>
      <c r="G2579" s="255"/>
    </row>
    <row r="2580" s="246" customFormat="1" customHeight="1" spans="1:7">
      <c r="A2580" s="260">
        <v>2578</v>
      </c>
      <c r="B2580" s="261">
        <v>9787514330694</v>
      </c>
      <c r="C2580" s="262" t="s">
        <v>2607</v>
      </c>
      <c r="D2580" s="260" t="s">
        <v>374</v>
      </c>
      <c r="E2580" s="263">
        <v>3</v>
      </c>
      <c r="F2580" s="254" t="s">
        <v>10</v>
      </c>
      <c r="G2580" s="255"/>
    </row>
    <row r="2581" s="246" customFormat="1" customHeight="1" spans="1:7">
      <c r="A2581" s="260">
        <v>2579</v>
      </c>
      <c r="B2581" s="261">
        <v>9787514323726</v>
      </c>
      <c r="C2581" s="262" t="s">
        <v>2608</v>
      </c>
      <c r="D2581" s="260" t="s">
        <v>48</v>
      </c>
      <c r="E2581" s="263">
        <v>3</v>
      </c>
      <c r="F2581" s="254" t="s">
        <v>10</v>
      </c>
      <c r="G2581" s="255"/>
    </row>
    <row r="2582" s="246" customFormat="1" customHeight="1" spans="1:7">
      <c r="A2582" s="260">
        <v>2580</v>
      </c>
      <c r="B2582" s="261">
        <v>9787514329865</v>
      </c>
      <c r="C2582" s="262" t="s">
        <v>2609</v>
      </c>
      <c r="D2582" s="260" t="s">
        <v>12</v>
      </c>
      <c r="E2582" s="263">
        <v>3</v>
      </c>
      <c r="F2582" s="254" t="s">
        <v>10</v>
      </c>
      <c r="G2582" s="255"/>
    </row>
    <row r="2583" s="246" customFormat="1" customHeight="1" spans="1:7">
      <c r="A2583" s="260">
        <v>2581</v>
      </c>
      <c r="B2583" s="261">
        <v>9787514330618</v>
      </c>
      <c r="C2583" s="262" t="s">
        <v>2610</v>
      </c>
      <c r="D2583" s="260" t="s">
        <v>73</v>
      </c>
      <c r="E2583" s="263">
        <v>3</v>
      </c>
      <c r="F2583" s="254" t="s">
        <v>10</v>
      </c>
      <c r="G2583" s="255"/>
    </row>
    <row r="2584" s="246" customFormat="1" customHeight="1" spans="1:7">
      <c r="A2584" s="260">
        <v>2582</v>
      </c>
      <c r="B2584" s="261">
        <v>9787514323597</v>
      </c>
      <c r="C2584" s="262" t="s">
        <v>2611</v>
      </c>
      <c r="D2584" s="260" t="s">
        <v>48</v>
      </c>
      <c r="E2584" s="263">
        <v>3</v>
      </c>
      <c r="F2584" s="254" t="s">
        <v>10</v>
      </c>
      <c r="G2584" s="255"/>
    </row>
    <row r="2585" s="246" customFormat="1" customHeight="1" spans="1:7">
      <c r="A2585" s="260">
        <v>2583</v>
      </c>
      <c r="B2585" s="261">
        <v>9787514330144</v>
      </c>
      <c r="C2585" s="262" t="s">
        <v>2612</v>
      </c>
      <c r="D2585" s="260" t="s">
        <v>48</v>
      </c>
      <c r="E2585" s="263">
        <v>3</v>
      </c>
      <c r="F2585" s="254" t="s">
        <v>10</v>
      </c>
      <c r="G2585" s="255"/>
    </row>
    <row r="2586" s="246" customFormat="1" customHeight="1" spans="1:7">
      <c r="A2586" s="260">
        <v>2584</v>
      </c>
      <c r="B2586" s="261">
        <v>9787514330236</v>
      </c>
      <c r="C2586" s="262" t="s">
        <v>2613</v>
      </c>
      <c r="D2586" s="260" t="s">
        <v>35</v>
      </c>
      <c r="E2586" s="263">
        <v>3</v>
      </c>
      <c r="F2586" s="254" t="s">
        <v>10</v>
      </c>
      <c r="G2586" s="255"/>
    </row>
    <row r="2587" s="246" customFormat="1" customHeight="1" spans="1:7">
      <c r="A2587" s="260">
        <v>2585</v>
      </c>
      <c r="B2587" s="261">
        <v>9787514325218</v>
      </c>
      <c r="C2587" s="262" t="s">
        <v>2614</v>
      </c>
      <c r="D2587" s="260" t="s">
        <v>48</v>
      </c>
      <c r="E2587" s="263">
        <v>3</v>
      </c>
      <c r="F2587" s="254" t="s">
        <v>10</v>
      </c>
      <c r="G2587" s="255"/>
    </row>
    <row r="2588" s="246" customFormat="1" customHeight="1" spans="1:7">
      <c r="A2588" s="260">
        <v>2586</v>
      </c>
      <c r="B2588" s="261">
        <v>9787514325225</v>
      </c>
      <c r="C2588" s="262" t="s">
        <v>2615</v>
      </c>
      <c r="D2588" s="260" t="s">
        <v>48</v>
      </c>
      <c r="E2588" s="263">
        <v>3</v>
      </c>
      <c r="F2588" s="254" t="s">
        <v>10</v>
      </c>
      <c r="G2588" s="255"/>
    </row>
    <row r="2589" s="246" customFormat="1" customHeight="1" spans="1:7">
      <c r="A2589" s="260">
        <v>2587</v>
      </c>
      <c r="B2589" s="261">
        <v>9787514325157</v>
      </c>
      <c r="C2589" s="262" t="s">
        <v>2616</v>
      </c>
      <c r="D2589" s="260" t="s">
        <v>56</v>
      </c>
      <c r="E2589" s="263">
        <v>3</v>
      </c>
      <c r="F2589" s="254" t="s">
        <v>10</v>
      </c>
      <c r="G2589" s="255"/>
    </row>
    <row r="2590" s="246" customFormat="1" customHeight="1" spans="1:7">
      <c r="A2590" s="260">
        <v>2588</v>
      </c>
      <c r="B2590" s="261">
        <v>9787514325836</v>
      </c>
      <c r="C2590" s="262" t="s">
        <v>2617</v>
      </c>
      <c r="D2590" s="260" t="s">
        <v>56</v>
      </c>
      <c r="E2590" s="263">
        <v>3</v>
      </c>
      <c r="F2590" s="254" t="s">
        <v>10</v>
      </c>
      <c r="G2590" s="255"/>
    </row>
    <row r="2591" s="246" customFormat="1" customHeight="1" spans="1:7">
      <c r="A2591" s="260">
        <v>2589</v>
      </c>
      <c r="B2591" s="261">
        <v>9787514325782</v>
      </c>
      <c r="C2591" s="262" t="s">
        <v>2618</v>
      </c>
      <c r="D2591" s="260" t="s">
        <v>56</v>
      </c>
      <c r="E2591" s="263">
        <v>3</v>
      </c>
      <c r="F2591" s="254" t="s">
        <v>10</v>
      </c>
      <c r="G2591" s="255"/>
    </row>
    <row r="2592" s="246" customFormat="1" customHeight="1" spans="1:7">
      <c r="A2592" s="260">
        <v>2590</v>
      </c>
      <c r="B2592" s="261">
        <v>9787514323337</v>
      </c>
      <c r="C2592" s="262" t="s">
        <v>2619</v>
      </c>
      <c r="D2592" s="260" t="s">
        <v>48</v>
      </c>
      <c r="E2592" s="263">
        <v>3</v>
      </c>
      <c r="F2592" s="254" t="s">
        <v>10</v>
      </c>
      <c r="G2592" s="255"/>
    </row>
    <row r="2593" s="246" customFormat="1" customHeight="1" spans="1:7">
      <c r="A2593" s="260">
        <v>2591</v>
      </c>
      <c r="B2593" s="261">
        <v>9787514323788</v>
      </c>
      <c r="C2593" s="262" t="s">
        <v>2620</v>
      </c>
      <c r="D2593" s="260" t="s">
        <v>21</v>
      </c>
      <c r="E2593" s="263">
        <v>3</v>
      </c>
      <c r="F2593" s="254" t="s">
        <v>10</v>
      </c>
      <c r="G2593" s="255"/>
    </row>
    <row r="2594" s="246" customFormat="1" customHeight="1" spans="1:7">
      <c r="A2594" s="260">
        <v>2592</v>
      </c>
      <c r="B2594" s="261">
        <v>9787514330472</v>
      </c>
      <c r="C2594" s="262" t="s">
        <v>2621</v>
      </c>
      <c r="D2594" s="260" t="s">
        <v>35</v>
      </c>
      <c r="E2594" s="263">
        <v>3</v>
      </c>
      <c r="F2594" s="254" t="s">
        <v>10</v>
      </c>
      <c r="G2594" s="255"/>
    </row>
    <row r="2595" s="246" customFormat="1" customHeight="1" spans="1:7">
      <c r="A2595" s="260">
        <v>2593</v>
      </c>
      <c r="B2595" s="261">
        <v>9787514330519</v>
      </c>
      <c r="C2595" s="262" t="s">
        <v>2622</v>
      </c>
      <c r="D2595" s="260" t="s">
        <v>35</v>
      </c>
      <c r="E2595" s="263">
        <v>3</v>
      </c>
      <c r="F2595" s="254" t="s">
        <v>10</v>
      </c>
      <c r="G2595" s="255"/>
    </row>
    <row r="2596" s="246" customFormat="1" customHeight="1" spans="1:7">
      <c r="A2596" s="260">
        <v>2594</v>
      </c>
      <c r="B2596" s="261">
        <v>9787514324716</v>
      </c>
      <c r="C2596" s="262" t="s">
        <v>2623</v>
      </c>
      <c r="D2596" s="260" t="s">
        <v>56</v>
      </c>
      <c r="E2596" s="263">
        <v>3</v>
      </c>
      <c r="F2596" s="254" t="s">
        <v>10</v>
      </c>
      <c r="G2596" s="255"/>
    </row>
    <row r="2597" s="246" customFormat="1" customHeight="1" spans="1:7">
      <c r="A2597" s="260">
        <v>2595</v>
      </c>
      <c r="B2597" s="261">
        <v>9787514324723</v>
      </c>
      <c r="C2597" s="262" t="s">
        <v>2624</v>
      </c>
      <c r="D2597" s="260" t="s">
        <v>56</v>
      </c>
      <c r="E2597" s="263">
        <v>3</v>
      </c>
      <c r="F2597" s="254" t="s">
        <v>10</v>
      </c>
      <c r="G2597" s="255"/>
    </row>
    <row r="2598" s="246" customFormat="1" customHeight="1" spans="1:7">
      <c r="A2598" s="260">
        <v>2596</v>
      </c>
      <c r="B2598" s="261">
        <v>9787514330700</v>
      </c>
      <c r="C2598" s="262" t="s">
        <v>2625</v>
      </c>
      <c r="D2598" s="260" t="s">
        <v>48</v>
      </c>
      <c r="E2598" s="263">
        <v>3</v>
      </c>
      <c r="F2598" s="254" t="s">
        <v>10</v>
      </c>
      <c r="G2598" s="255"/>
    </row>
    <row r="2599" s="246" customFormat="1" customHeight="1" spans="1:7">
      <c r="A2599" s="260">
        <v>2597</v>
      </c>
      <c r="B2599" s="261">
        <v>9787514330731</v>
      </c>
      <c r="C2599" s="262" t="s">
        <v>2626</v>
      </c>
      <c r="D2599" s="260" t="s">
        <v>33</v>
      </c>
      <c r="E2599" s="263">
        <v>3</v>
      </c>
      <c r="F2599" s="254" t="s">
        <v>10</v>
      </c>
      <c r="G2599" s="255"/>
    </row>
    <row r="2600" s="246" customFormat="1" customHeight="1" spans="1:7">
      <c r="A2600" s="260">
        <v>2598</v>
      </c>
      <c r="B2600" s="261">
        <v>9787514330793</v>
      </c>
      <c r="C2600" s="262" t="s">
        <v>2627</v>
      </c>
      <c r="D2600" s="260" t="s">
        <v>33</v>
      </c>
      <c r="E2600" s="263">
        <v>3</v>
      </c>
      <c r="F2600" s="254" t="s">
        <v>10</v>
      </c>
      <c r="G2600" s="255"/>
    </row>
    <row r="2601" s="246" customFormat="1" customHeight="1" spans="1:7">
      <c r="A2601" s="260">
        <v>2599</v>
      </c>
      <c r="B2601" s="261">
        <v>9787514330779</v>
      </c>
      <c r="C2601" s="262" t="s">
        <v>2628</v>
      </c>
      <c r="D2601" s="260" t="s">
        <v>374</v>
      </c>
      <c r="E2601" s="263">
        <v>3</v>
      </c>
      <c r="F2601" s="254" t="s">
        <v>10</v>
      </c>
      <c r="G2601" s="255"/>
    </row>
    <row r="2602" s="246" customFormat="1" customHeight="1" spans="1:7">
      <c r="A2602" s="260">
        <v>2600</v>
      </c>
      <c r="B2602" s="261">
        <v>9787514330755</v>
      </c>
      <c r="C2602" s="262" t="s">
        <v>2629</v>
      </c>
      <c r="D2602" s="260" t="s">
        <v>239</v>
      </c>
      <c r="E2602" s="263">
        <v>3</v>
      </c>
      <c r="F2602" s="254" t="s">
        <v>10</v>
      </c>
      <c r="G2602" s="255"/>
    </row>
    <row r="2603" s="246" customFormat="1" customHeight="1" spans="1:7">
      <c r="A2603" s="260">
        <v>2601</v>
      </c>
      <c r="B2603" s="261">
        <v>9787514323221</v>
      </c>
      <c r="C2603" s="262" t="s">
        <v>2630</v>
      </c>
      <c r="D2603" s="260" t="s">
        <v>48</v>
      </c>
      <c r="E2603" s="263">
        <v>3</v>
      </c>
      <c r="F2603" s="254" t="s">
        <v>10</v>
      </c>
      <c r="G2603" s="255"/>
    </row>
    <row r="2604" s="246" customFormat="1" customHeight="1" spans="1:7">
      <c r="A2604" s="260">
        <v>2602</v>
      </c>
      <c r="B2604" s="261">
        <v>9787514324303</v>
      </c>
      <c r="C2604" s="262" t="s">
        <v>2631</v>
      </c>
      <c r="D2604" s="260" t="s">
        <v>21</v>
      </c>
      <c r="E2604" s="263">
        <v>3</v>
      </c>
      <c r="F2604" s="254" t="s">
        <v>10</v>
      </c>
      <c r="G2604" s="255"/>
    </row>
    <row r="2605" s="246" customFormat="1" customHeight="1" spans="1:7">
      <c r="A2605" s="260">
        <v>2603</v>
      </c>
      <c r="B2605" s="261">
        <v>9787514324310</v>
      </c>
      <c r="C2605" s="262" t="s">
        <v>2632</v>
      </c>
      <c r="D2605" s="260" t="s">
        <v>21</v>
      </c>
      <c r="E2605" s="263">
        <v>3</v>
      </c>
      <c r="F2605" s="254" t="s">
        <v>10</v>
      </c>
      <c r="G2605" s="255"/>
    </row>
    <row r="2606" s="246" customFormat="1" customHeight="1" spans="1:7">
      <c r="A2606" s="260">
        <v>2604</v>
      </c>
      <c r="B2606" s="261">
        <v>9787514325843</v>
      </c>
      <c r="C2606" s="262" t="s">
        <v>2633</v>
      </c>
      <c r="D2606" s="260" t="s">
        <v>56</v>
      </c>
      <c r="E2606" s="263">
        <v>3</v>
      </c>
      <c r="F2606" s="254" t="s">
        <v>10</v>
      </c>
      <c r="G2606" s="255"/>
    </row>
    <row r="2607" s="246" customFormat="1" customHeight="1" spans="1:7">
      <c r="A2607" s="260">
        <v>2605</v>
      </c>
      <c r="B2607" s="261">
        <v>9787514323535</v>
      </c>
      <c r="C2607" s="262" t="s">
        <v>2634</v>
      </c>
      <c r="D2607" s="260" t="s">
        <v>48</v>
      </c>
      <c r="E2607" s="263">
        <v>3</v>
      </c>
      <c r="F2607" s="254" t="s">
        <v>10</v>
      </c>
      <c r="G2607" s="255"/>
    </row>
    <row r="2608" s="246" customFormat="1" customHeight="1" spans="1:7">
      <c r="A2608" s="260">
        <v>2606</v>
      </c>
      <c r="B2608" s="261">
        <v>9787514323566</v>
      </c>
      <c r="C2608" s="262" t="s">
        <v>2635</v>
      </c>
      <c r="D2608" s="260" t="s">
        <v>14</v>
      </c>
      <c r="E2608" s="263">
        <v>3</v>
      </c>
      <c r="F2608" s="254" t="s">
        <v>10</v>
      </c>
      <c r="G2608" s="255"/>
    </row>
    <row r="2609" s="246" customFormat="1" customHeight="1" spans="1:7">
      <c r="A2609" s="260">
        <v>2607</v>
      </c>
      <c r="B2609" s="261">
        <v>9787542760463</v>
      </c>
      <c r="C2609" s="262" t="s">
        <v>2636</v>
      </c>
      <c r="D2609" s="260" t="s">
        <v>23</v>
      </c>
      <c r="E2609" s="263">
        <v>3</v>
      </c>
      <c r="F2609" s="254" t="s">
        <v>10</v>
      </c>
      <c r="G2609" s="255"/>
    </row>
    <row r="2610" s="246" customFormat="1" customHeight="1" spans="1:7">
      <c r="A2610" s="260">
        <v>2608</v>
      </c>
      <c r="B2610" s="261">
        <v>9787542760456</v>
      </c>
      <c r="C2610" s="262" t="s">
        <v>2637</v>
      </c>
      <c r="D2610" s="260" t="s">
        <v>35</v>
      </c>
      <c r="E2610" s="263">
        <v>3</v>
      </c>
      <c r="F2610" s="254" t="s">
        <v>10</v>
      </c>
      <c r="G2610" s="255"/>
    </row>
    <row r="2611" s="246" customFormat="1" customHeight="1" spans="1:7">
      <c r="A2611" s="260">
        <v>2609</v>
      </c>
      <c r="B2611" s="261">
        <v>9787542760432</v>
      </c>
      <c r="C2611" s="262" t="s">
        <v>2638</v>
      </c>
      <c r="D2611" s="260" t="s">
        <v>12</v>
      </c>
      <c r="E2611" s="263">
        <v>3</v>
      </c>
      <c r="F2611" s="254" t="s">
        <v>10</v>
      </c>
      <c r="G2611" s="255"/>
    </row>
    <row r="2612" s="246" customFormat="1" customHeight="1" spans="1:7">
      <c r="A2612" s="260">
        <v>2610</v>
      </c>
      <c r="B2612" s="261">
        <v>9787542760401</v>
      </c>
      <c r="C2612" s="262" t="s">
        <v>2639</v>
      </c>
      <c r="D2612" s="260" t="s">
        <v>37</v>
      </c>
      <c r="E2612" s="263">
        <v>3</v>
      </c>
      <c r="F2612" s="254" t="s">
        <v>10</v>
      </c>
      <c r="G2612" s="255"/>
    </row>
    <row r="2613" s="246" customFormat="1" customHeight="1" spans="1:7">
      <c r="A2613" s="260">
        <v>2611</v>
      </c>
      <c r="B2613" s="261">
        <v>9787542760371</v>
      </c>
      <c r="C2613" s="262" t="s">
        <v>2640</v>
      </c>
      <c r="D2613" s="260" t="s">
        <v>23</v>
      </c>
      <c r="E2613" s="263">
        <v>3</v>
      </c>
      <c r="F2613" s="254" t="s">
        <v>10</v>
      </c>
      <c r="G2613" s="255"/>
    </row>
    <row r="2614" s="246" customFormat="1" customHeight="1" spans="1:7">
      <c r="A2614" s="260">
        <v>2612</v>
      </c>
      <c r="B2614" s="261">
        <v>9787542760388</v>
      </c>
      <c r="C2614" s="262" t="s">
        <v>2641</v>
      </c>
      <c r="D2614" s="260" t="s">
        <v>16</v>
      </c>
      <c r="E2614" s="263">
        <v>3</v>
      </c>
      <c r="F2614" s="254" t="s">
        <v>10</v>
      </c>
      <c r="G2614" s="255"/>
    </row>
    <row r="2615" s="246" customFormat="1" customHeight="1" spans="1:7">
      <c r="A2615" s="260">
        <v>2613</v>
      </c>
      <c r="B2615" s="261">
        <v>9787206085222</v>
      </c>
      <c r="C2615" s="262" t="s">
        <v>2642</v>
      </c>
      <c r="D2615" s="260" t="s">
        <v>33</v>
      </c>
      <c r="E2615" s="263">
        <v>3</v>
      </c>
      <c r="F2615" s="254" t="s">
        <v>10</v>
      </c>
      <c r="G2615" s="255"/>
    </row>
    <row r="2616" s="246" customFormat="1" customHeight="1" spans="1:7">
      <c r="A2616" s="260">
        <v>2614</v>
      </c>
      <c r="B2616" s="261">
        <v>9787206085253</v>
      </c>
      <c r="C2616" s="262" t="s">
        <v>2643</v>
      </c>
      <c r="D2616" s="260" t="s">
        <v>33</v>
      </c>
      <c r="E2616" s="263">
        <v>3</v>
      </c>
      <c r="F2616" s="254" t="s">
        <v>10</v>
      </c>
      <c r="G2616" s="255"/>
    </row>
    <row r="2617" s="246" customFormat="1" customHeight="1" spans="1:7">
      <c r="A2617" s="260">
        <v>2615</v>
      </c>
      <c r="B2617" s="261">
        <v>9787206085246</v>
      </c>
      <c r="C2617" s="262" t="s">
        <v>2644</v>
      </c>
      <c r="D2617" s="260" t="s">
        <v>33</v>
      </c>
      <c r="E2617" s="263">
        <v>3</v>
      </c>
      <c r="F2617" s="254" t="s">
        <v>10</v>
      </c>
      <c r="G2617" s="255"/>
    </row>
    <row r="2618" s="246" customFormat="1" customHeight="1" spans="1:7">
      <c r="A2618" s="260">
        <v>2616</v>
      </c>
      <c r="B2618" s="261">
        <v>9787546395258</v>
      </c>
      <c r="C2618" s="262" t="s">
        <v>2645</v>
      </c>
      <c r="D2618" s="260" t="s">
        <v>768</v>
      </c>
      <c r="E2618" s="263">
        <v>3</v>
      </c>
      <c r="F2618" s="254" t="s">
        <v>10</v>
      </c>
      <c r="G2618" s="255"/>
    </row>
    <row r="2619" s="246" customFormat="1" customHeight="1" spans="1:7">
      <c r="A2619" s="260">
        <v>2617</v>
      </c>
      <c r="B2619" s="261">
        <v>9787546395265</v>
      </c>
      <c r="C2619" s="262" t="s">
        <v>2646</v>
      </c>
      <c r="D2619" s="260" t="s">
        <v>768</v>
      </c>
      <c r="E2619" s="263">
        <v>3</v>
      </c>
      <c r="F2619" s="254" t="s">
        <v>10</v>
      </c>
      <c r="G2619" s="255"/>
    </row>
    <row r="2620" s="246" customFormat="1" customHeight="1" spans="1:7">
      <c r="A2620" s="260">
        <v>2618</v>
      </c>
      <c r="B2620" s="261">
        <v>9787553444147</v>
      </c>
      <c r="C2620" s="262" t="s">
        <v>2647</v>
      </c>
      <c r="D2620" s="260" t="s">
        <v>23</v>
      </c>
      <c r="E2620" s="263">
        <v>3</v>
      </c>
      <c r="F2620" s="254" t="s">
        <v>10</v>
      </c>
      <c r="G2620" s="255"/>
    </row>
    <row r="2621" s="246" customFormat="1" customHeight="1" spans="1:7">
      <c r="A2621" s="260">
        <v>2619</v>
      </c>
      <c r="B2621" s="261">
        <v>9787546395913</v>
      </c>
      <c r="C2621" s="262" t="s">
        <v>2648</v>
      </c>
      <c r="D2621" s="260" t="s">
        <v>12</v>
      </c>
      <c r="E2621" s="263">
        <v>3</v>
      </c>
      <c r="F2621" s="254" t="s">
        <v>10</v>
      </c>
      <c r="G2621" s="255"/>
    </row>
    <row r="2622" s="246" customFormat="1" customHeight="1" spans="1:7">
      <c r="A2622" s="260">
        <v>2620</v>
      </c>
      <c r="B2622" s="261">
        <v>9787546395906</v>
      </c>
      <c r="C2622" s="262" t="s">
        <v>2649</v>
      </c>
      <c r="D2622" s="260" t="s">
        <v>12</v>
      </c>
      <c r="E2622" s="263">
        <v>3</v>
      </c>
      <c r="F2622" s="254" t="s">
        <v>10</v>
      </c>
      <c r="G2622" s="255"/>
    </row>
    <row r="2623" s="246" customFormat="1" customHeight="1" spans="1:7">
      <c r="A2623" s="260">
        <v>2621</v>
      </c>
      <c r="B2623" s="261">
        <v>9787546395876</v>
      </c>
      <c r="C2623" s="262" t="s">
        <v>2650</v>
      </c>
      <c r="D2623" s="260" t="s">
        <v>12</v>
      </c>
      <c r="E2623" s="263">
        <v>3</v>
      </c>
      <c r="F2623" s="254" t="s">
        <v>10</v>
      </c>
      <c r="G2623" s="255"/>
    </row>
    <row r="2624" s="246" customFormat="1" customHeight="1" spans="1:7">
      <c r="A2624" s="260">
        <v>2622</v>
      </c>
      <c r="B2624" s="261">
        <v>9787546395401</v>
      </c>
      <c r="C2624" s="262" t="s">
        <v>2651</v>
      </c>
      <c r="D2624" s="260" t="s">
        <v>12</v>
      </c>
      <c r="E2624" s="263">
        <v>3</v>
      </c>
      <c r="F2624" s="254" t="s">
        <v>10</v>
      </c>
      <c r="G2624" s="255"/>
    </row>
    <row r="2625" s="246" customFormat="1" customHeight="1" spans="1:7">
      <c r="A2625" s="260">
        <v>2623</v>
      </c>
      <c r="B2625" s="261">
        <v>9787546395319</v>
      </c>
      <c r="C2625" s="262" t="s">
        <v>2652</v>
      </c>
      <c r="D2625" s="260" t="s">
        <v>48</v>
      </c>
      <c r="E2625" s="263">
        <v>3</v>
      </c>
      <c r="F2625" s="254" t="s">
        <v>10</v>
      </c>
      <c r="G2625" s="255"/>
    </row>
    <row r="2626" s="246" customFormat="1" customHeight="1" spans="1:7">
      <c r="A2626" s="260">
        <v>2624</v>
      </c>
      <c r="B2626" s="261">
        <v>9787546395463</v>
      </c>
      <c r="C2626" s="262" t="s">
        <v>2653</v>
      </c>
      <c r="D2626" s="260" t="s">
        <v>48</v>
      </c>
      <c r="E2626" s="263">
        <v>3</v>
      </c>
      <c r="F2626" s="254" t="s">
        <v>10</v>
      </c>
      <c r="G2626" s="255"/>
    </row>
    <row r="2627" s="246" customFormat="1" customHeight="1" spans="1:7">
      <c r="A2627" s="260">
        <v>2625</v>
      </c>
      <c r="B2627" s="261">
        <v>9787546395494</v>
      </c>
      <c r="C2627" s="262" t="s">
        <v>2654</v>
      </c>
      <c r="D2627" s="260" t="s">
        <v>16</v>
      </c>
      <c r="E2627" s="263">
        <v>3</v>
      </c>
      <c r="F2627" s="254" t="s">
        <v>10</v>
      </c>
      <c r="G2627" s="255"/>
    </row>
    <row r="2628" s="246" customFormat="1" customHeight="1" spans="1:7">
      <c r="A2628" s="260">
        <v>2626</v>
      </c>
      <c r="B2628" s="261">
        <v>9787546395364</v>
      </c>
      <c r="C2628" s="262" t="s">
        <v>2655</v>
      </c>
      <c r="D2628" s="260" t="s">
        <v>48</v>
      </c>
      <c r="E2628" s="263">
        <v>3</v>
      </c>
      <c r="F2628" s="254" t="s">
        <v>10</v>
      </c>
      <c r="G2628" s="255"/>
    </row>
    <row r="2629" s="246" customFormat="1" customHeight="1" spans="1:7">
      <c r="A2629" s="260">
        <v>2627</v>
      </c>
      <c r="B2629" s="261">
        <v>9787546395418</v>
      </c>
      <c r="C2629" s="262" t="s">
        <v>2656</v>
      </c>
      <c r="D2629" s="260" t="s">
        <v>21</v>
      </c>
      <c r="E2629" s="263">
        <v>3</v>
      </c>
      <c r="F2629" s="254" t="s">
        <v>10</v>
      </c>
      <c r="G2629" s="255"/>
    </row>
    <row r="2630" s="246" customFormat="1" customHeight="1" spans="1:7">
      <c r="A2630" s="260">
        <v>2628</v>
      </c>
      <c r="B2630" s="261">
        <v>9787546395357</v>
      </c>
      <c r="C2630" s="262" t="s">
        <v>2657</v>
      </c>
      <c r="D2630" s="260" t="s">
        <v>12</v>
      </c>
      <c r="E2630" s="263">
        <v>3</v>
      </c>
      <c r="F2630" s="254" t="s">
        <v>10</v>
      </c>
      <c r="G2630" s="255"/>
    </row>
    <row r="2631" s="246" customFormat="1" customHeight="1" spans="1:7">
      <c r="A2631" s="260">
        <v>2629</v>
      </c>
      <c r="B2631" s="261">
        <v>9787546395296</v>
      </c>
      <c r="C2631" s="262" t="s">
        <v>2658</v>
      </c>
      <c r="D2631" s="260" t="s">
        <v>768</v>
      </c>
      <c r="E2631" s="263">
        <v>3</v>
      </c>
      <c r="F2631" s="254" t="s">
        <v>10</v>
      </c>
      <c r="G2631" s="255"/>
    </row>
    <row r="2632" s="246" customFormat="1" customHeight="1" spans="1:7">
      <c r="A2632" s="260">
        <v>2630</v>
      </c>
      <c r="B2632" s="261">
        <v>9787546395210</v>
      </c>
      <c r="C2632" s="262" t="s">
        <v>2659</v>
      </c>
      <c r="D2632" s="260" t="s">
        <v>768</v>
      </c>
      <c r="E2632" s="263">
        <v>3</v>
      </c>
      <c r="F2632" s="254" t="s">
        <v>10</v>
      </c>
      <c r="G2632" s="255"/>
    </row>
    <row r="2633" s="246" customFormat="1" customHeight="1" spans="1:7">
      <c r="A2633" s="260">
        <v>2631</v>
      </c>
      <c r="B2633" s="261">
        <v>9787546395227</v>
      </c>
      <c r="C2633" s="262" t="s">
        <v>2660</v>
      </c>
      <c r="D2633" s="260" t="s">
        <v>768</v>
      </c>
      <c r="E2633" s="263">
        <v>3</v>
      </c>
      <c r="F2633" s="254" t="s">
        <v>10</v>
      </c>
      <c r="G2633" s="255"/>
    </row>
    <row r="2634" s="246" customFormat="1" customHeight="1" spans="1:7">
      <c r="A2634" s="260">
        <v>2632</v>
      </c>
      <c r="B2634" s="261">
        <v>9787546395289</v>
      </c>
      <c r="C2634" s="262" t="s">
        <v>2661</v>
      </c>
      <c r="D2634" s="260" t="s">
        <v>768</v>
      </c>
      <c r="E2634" s="263">
        <v>3</v>
      </c>
      <c r="F2634" s="254" t="s">
        <v>10</v>
      </c>
      <c r="G2634" s="255"/>
    </row>
    <row r="2635" s="246" customFormat="1" customHeight="1" spans="1:7">
      <c r="A2635" s="260">
        <v>2633</v>
      </c>
      <c r="B2635" s="261">
        <v>9787546395814</v>
      </c>
      <c r="C2635" s="262" t="s">
        <v>2662</v>
      </c>
      <c r="D2635" s="260" t="s">
        <v>21</v>
      </c>
      <c r="E2635" s="263">
        <v>3</v>
      </c>
      <c r="F2635" s="254" t="s">
        <v>10</v>
      </c>
      <c r="G2635" s="255"/>
    </row>
    <row r="2636" s="246" customFormat="1" customHeight="1" spans="1:7">
      <c r="A2636" s="260">
        <v>2634</v>
      </c>
      <c r="B2636" s="261">
        <v>9787546395890</v>
      </c>
      <c r="C2636" s="262" t="s">
        <v>2663</v>
      </c>
      <c r="D2636" s="260" t="s">
        <v>12</v>
      </c>
      <c r="E2636" s="263">
        <v>3</v>
      </c>
      <c r="F2636" s="254" t="s">
        <v>10</v>
      </c>
      <c r="G2636" s="255"/>
    </row>
    <row r="2637" s="246" customFormat="1" customHeight="1" spans="1:7">
      <c r="A2637" s="260">
        <v>2635</v>
      </c>
      <c r="B2637" s="261">
        <v>9787546395883</v>
      </c>
      <c r="C2637" s="262" t="s">
        <v>2664</v>
      </c>
      <c r="D2637" s="260" t="s">
        <v>12</v>
      </c>
      <c r="E2637" s="263">
        <v>3</v>
      </c>
      <c r="F2637" s="254" t="s">
        <v>10</v>
      </c>
      <c r="G2637" s="255"/>
    </row>
    <row r="2638" s="246" customFormat="1" customHeight="1" spans="1:7">
      <c r="A2638" s="260">
        <v>2636</v>
      </c>
      <c r="B2638" s="261">
        <v>9787546395869</v>
      </c>
      <c r="C2638" s="262" t="s">
        <v>2665</v>
      </c>
      <c r="D2638" s="260" t="s">
        <v>12</v>
      </c>
      <c r="E2638" s="263">
        <v>3</v>
      </c>
      <c r="F2638" s="254" t="s">
        <v>10</v>
      </c>
      <c r="G2638" s="255"/>
    </row>
    <row r="2639" s="246" customFormat="1" customHeight="1" spans="1:7">
      <c r="A2639" s="260">
        <v>2637</v>
      </c>
      <c r="B2639" s="261">
        <v>9787546395845</v>
      </c>
      <c r="C2639" s="262" t="s">
        <v>2666</v>
      </c>
      <c r="D2639" s="260" t="s">
        <v>12</v>
      </c>
      <c r="E2639" s="263">
        <v>3</v>
      </c>
      <c r="F2639" s="254" t="s">
        <v>10</v>
      </c>
      <c r="G2639" s="255"/>
    </row>
    <row r="2640" s="246" customFormat="1" customHeight="1" spans="1:7">
      <c r="A2640" s="260">
        <v>2638</v>
      </c>
      <c r="B2640" s="261">
        <v>9787546395487</v>
      </c>
      <c r="C2640" s="262" t="s">
        <v>2667</v>
      </c>
      <c r="D2640" s="260" t="s">
        <v>48</v>
      </c>
      <c r="E2640" s="263">
        <v>3</v>
      </c>
      <c r="F2640" s="254" t="s">
        <v>10</v>
      </c>
      <c r="G2640" s="255"/>
    </row>
    <row r="2641" s="246" customFormat="1" customHeight="1" spans="1:7">
      <c r="A2641" s="260">
        <v>2639</v>
      </c>
      <c r="B2641" s="261">
        <v>9787546395302</v>
      </c>
      <c r="C2641" s="262" t="s">
        <v>2668</v>
      </c>
      <c r="D2641" s="260" t="s">
        <v>48</v>
      </c>
      <c r="E2641" s="263">
        <v>3</v>
      </c>
      <c r="F2641" s="254" t="s">
        <v>10</v>
      </c>
      <c r="G2641" s="255"/>
    </row>
    <row r="2642" s="246" customFormat="1" customHeight="1" spans="1:7">
      <c r="A2642" s="260">
        <v>2640</v>
      </c>
      <c r="B2642" s="261">
        <v>9787546395395</v>
      </c>
      <c r="C2642" s="262" t="s">
        <v>2669</v>
      </c>
      <c r="D2642" s="260" t="s">
        <v>48</v>
      </c>
      <c r="E2642" s="263">
        <v>3</v>
      </c>
      <c r="F2642" s="254" t="s">
        <v>10</v>
      </c>
      <c r="G2642" s="255"/>
    </row>
    <row r="2643" s="246" customFormat="1" customHeight="1" spans="1:7">
      <c r="A2643" s="260">
        <v>2641</v>
      </c>
      <c r="B2643" s="261">
        <v>9787546395388</v>
      </c>
      <c r="C2643" s="262" t="s">
        <v>2670</v>
      </c>
      <c r="D2643" s="260" t="s">
        <v>48</v>
      </c>
      <c r="E2643" s="263">
        <v>3</v>
      </c>
      <c r="F2643" s="254" t="s">
        <v>10</v>
      </c>
      <c r="G2643" s="255"/>
    </row>
    <row r="2644" s="246" customFormat="1" customHeight="1" spans="1:7">
      <c r="A2644" s="260">
        <v>2642</v>
      </c>
      <c r="B2644" s="261">
        <v>9787546395456</v>
      </c>
      <c r="C2644" s="262" t="s">
        <v>2671</v>
      </c>
      <c r="D2644" s="260" t="s">
        <v>73</v>
      </c>
      <c r="E2644" s="263">
        <v>3</v>
      </c>
      <c r="F2644" s="254" t="s">
        <v>10</v>
      </c>
      <c r="G2644" s="255"/>
    </row>
    <row r="2645" s="246" customFormat="1" customHeight="1" spans="1:7">
      <c r="A2645" s="260">
        <v>2643</v>
      </c>
      <c r="B2645" s="261">
        <v>9787546395432</v>
      </c>
      <c r="C2645" s="262" t="s">
        <v>2672</v>
      </c>
      <c r="D2645" s="260" t="s">
        <v>48</v>
      </c>
      <c r="E2645" s="263">
        <v>3</v>
      </c>
      <c r="F2645" s="254" t="s">
        <v>10</v>
      </c>
      <c r="G2645" s="255"/>
    </row>
    <row r="2646" s="246" customFormat="1" customHeight="1" spans="1:7">
      <c r="A2646" s="260">
        <v>2644</v>
      </c>
      <c r="B2646" s="261">
        <v>9787546395425</v>
      </c>
      <c r="C2646" s="262" t="s">
        <v>2673</v>
      </c>
      <c r="D2646" s="260" t="s">
        <v>48</v>
      </c>
      <c r="E2646" s="263">
        <v>3</v>
      </c>
      <c r="F2646" s="254" t="s">
        <v>10</v>
      </c>
      <c r="G2646" s="255"/>
    </row>
    <row r="2647" s="246" customFormat="1" customHeight="1" spans="1:7">
      <c r="A2647" s="260">
        <v>2645</v>
      </c>
      <c r="B2647" s="261">
        <v>9787546395371</v>
      </c>
      <c r="C2647" s="262" t="s">
        <v>2674</v>
      </c>
      <c r="D2647" s="260" t="s">
        <v>48</v>
      </c>
      <c r="E2647" s="263">
        <v>3</v>
      </c>
      <c r="F2647" s="254" t="s">
        <v>10</v>
      </c>
      <c r="G2647" s="255"/>
    </row>
    <row r="2648" s="246" customFormat="1" customHeight="1" spans="1:7">
      <c r="A2648" s="260">
        <v>2646</v>
      </c>
      <c r="B2648" s="261">
        <v>9787510010835</v>
      </c>
      <c r="C2648" s="262" t="s">
        <v>2675</v>
      </c>
      <c r="D2648" s="260" t="s">
        <v>48</v>
      </c>
      <c r="E2648" s="263">
        <v>3</v>
      </c>
      <c r="F2648" s="254" t="s">
        <v>10</v>
      </c>
      <c r="G2648" s="255"/>
    </row>
    <row r="2649" s="246" customFormat="1" customHeight="1" spans="1:7">
      <c r="A2649" s="260">
        <v>2647</v>
      </c>
      <c r="B2649" s="261">
        <v>9787206090707</v>
      </c>
      <c r="C2649" s="262" t="s">
        <v>2676</v>
      </c>
      <c r="D2649" s="260" t="s">
        <v>61</v>
      </c>
      <c r="E2649" s="263">
        <v>3</v>
      </c>
      <c r="F2649" s="254" t="s">
        <v>10</v>
      </c>
      <c r="G2649" s="255"/>
    </row>
    <row r="2650" s="246" customFormat="1" customHeight="1" spans="1:7">
      <c r="A2650" s="260">
        <v>2648</v>
      </c>
      <c r="B2650" s="261">
        <v>9787206090691</v>
      </c>
      <c r="C2650" s="262" t="s">
        <v>2677</v>
      </c>
      <c r="D2650" s="260" t="s">
        <v>61</v>
      </c>
      <c r="E2650" s="263">
        <v>3</v>
      </c>
      <c r="F2650" s="254" t="s">
        <v>10</v>
      </c>
      <c r="G2650" s="255"/>
    </row>
    <row r="2651" s="246" customFormat="1" customHeight="1" spans="1:7">
      <c r="A2651" s="260">
        <v>2649</v>
      </c>
      <c r="B2651" s="261">
        <v>9787206090684</v>
      </c>
      <c r="C2651" s="262" t="s">
        <v>2678</v>
      </c>
      <c r="D2651" s="260" t="s">
        <v>61</v>
      </c>
      <c r="E2651" s="263">
        <v>3</v>
      </c>
      <c r="F2651" s="254" t="s">
        <v>10</v>
      </c>
      <c r="G2651" s="255"/>
    </row>
    <row r="2652" s="246" customFormat="1" customHeight="1" spans="1:7">
      <c r="A2652" s="260">
        <v>2650</v>
      </c>
      <c r="B2652" s="261">
        <v>9787206090677</v>
      </c>
      <c r="C2652" s="262" t="s">
        <v>2679</v>
      </c>
      <c r="D2652" s="260" t="s">
        <v>61</v>
      </c>
      <c r="E2652" s="263">
        <v>3</v>
      </c>
      <c r="F2652" s="254" t="s">
        <v>10</v>
      </c>
      <c r="G2652" s="255"/>
    </row>
    <row r="2653" s="246" customFormat="1" customHeight="1" spans="1:7">
      <c r="A2653" s="260">
        <v>2651</v>
      </c>
      <c r="B2653" s="261">
        <v>9787565816215</v>
      </c>
      <c r="C2653" s="262" t="s">
        <v>2680</v>
      </c>
      <c r="D2653" s="260" t="s">
        <v>12</v>
      </c>
      <c r="E2653" s="263">
        <v>3</v>
      </c>
      <c r="F2653" s="254" t="s">
        <v>10</v>
      </c>
      <c r="G2653" s="255"/>
    </row>
    <row r="2654" s="246" customFormat="1" customHeight="1" spans="1:7">
      <c r="A2654" s="260">
        <v>2652</v>
      </c>
      <c r="B2654" s="261">
        <v>9787554616284</v>
      </c>
      <c r="C2654" s="262" t="s">
        <v>2681</v>
      </c>
      <c r="D2654" s="260" t="s">
        <v>9</v>
      </c>
      <c r="E2654" s="263">
        <v>3</v>
      </c>
      <c r="F2654" s="254" t="s">
        <v>10</v>
      </c>
      <c r="G2654" s="255"/>
    </row>
    <row r="2655" s="246" customFormat="1" customHeight="1" spans="1:7">
      <c r="A2655" s="260">
        <v>2653</v>
      </c>
      <c r="B2655" s="261">
        <v>9787806664650</v>
      </c>
      <c r="C2655" s="262" t="s">
        <v>2682</v>
      </c>
      <c r="D2655" s="260" t="s">
        <v>48</v>
      </c>
      <c r="E2655" s="263">
        <v>3</v>
      </c>
      <c r="F2655" s="254" t="s">
        <v>10</v>
      </c>
      <c r="G2655" s="255"/>
    </row>
    <row r="2656" s="246" customFormat="1" customHeight="1" spans="1:7">
      <c r="A2656" s="260">
        <v>2654</v>
      </c>
      <c r="B2656" s="261">
        <v>9787512504929</v>
      </c>
      <c r="C2656" s="262" t="s">
        <v>2683</v>
      </c>
      <c r="D2656" s="260" t="s">
        <v>48</v>
      </c>
      <c r="E2656" s="263">
        <v>3</v>
      </c>
      <c r="F2656" s="254" t="s">
        <v>10</v>
      </c>
      <c r="G2656" s="255"/>
    </row>
    <row r="2657" s="246" customFormat="1" customHeight="1" spans="1:7">
      <c r="A2657" s="260">
        <v>2655</v>
      </c>
      <c r="B2657" s="261">
        <v>9787512504561</v>
      </c>
      <c r="C2657" s="262" t="s">
        <v>2684</v>
      </c>
      <c r="D2657" s="260" t="s">
        <v>48</v>
      </c>
      <c r="E2657" s="263">
        <v>3</v>
      </c>
      <c r="F2657" s="254" t="s">
        <v>10</v>
      </c>
      <c r="G2657" s="255"/>
    </row>
    <row r="2658" s="246" customFormat="1" customHeight="1" spans="1:7">
      <c r="A2658" s="260">
        <v>2656</v>
      </c>
      <c r="B2658" s="261">
        <v>9787512503816</v>
      </c>
      <c r="C2658" s="262" t="s">
        <v>2685</v>
      </c>
      <c r="D2658" s="260" t="s">
        <v>48</v>
      </c>
      <c r="E2658" s="263">
        <v>3</v>
      </c>
      <c r="F2658" s="254" t="s">
        <v>10</v>
      </c>
      <c r="G2658" s="255"/>
    </row>
    <row r="2659" s="246" customFormat="1" customHeight="1" spans="1:7">
      <c r="A2659" s="260">
        <v>2657</v>
      </c>
      <c r="B2659" s="261">
        <v>9787512503779</v>
      </c>
      <c r="C2659" s="262" t="s">
        <v>2686</v>
      </c>
      <c r="D2659" s="260" t="s">
        <v>48</v>
      </c>
      <c r="E2659" s="263">
        <v>3</v>
      </c>
      <c r="F2659" s="254" t="s">
        <v>10</v>
      </c>
      <c r="G2659" s="255"/>
    </row>
    <row r="2660" s="246" customFormat="1" customHeight="1" spans="1:7">
      <c r="A2660" s="260">
        <v>2658</v>
      </c>
      <c r="B2660" s="261">
        <v>9787512504509</v>
      </c>
      <c r="C2660" s="262" t="s">
        <v>2687</v>
      </c>
      <c r="D2660" s="260" t="s">
        <v>48</v>
      </c>
      <c r="E2660" s="263">
        <v>3</v>
      </c>
      <c r="F2660" s="254" t="s">
        <v>10</v>
      </c>
      <c r="G2660" s="255"/>
    </row>
    <row r="2661" s="246" customFormat="1" customHeight="1" spans="1:7">
      <c r="A2661" s="260">
        <v>2659</v>
      </c>
      <c r="B2661" s="261">
        <v>9787512504721</v>
      </c>
      <c r="C2661" s="262" t="s">
        <v>2688</v>
      </c>
      <c r="D2661" s="260" t="s">
        <v>48</v>
      </c>
      <c r="E2661" s="263">
        <v>3</v>
      </c>
      <c r="F2661" s="254" t="s">
        <v>10</v>
      </c>
      <c r="G2661" s="255"/>
    </row>
    <row r="2662" s="246" customFormat="1" customHeight="1" spans="1:7">
      <c r="A2662" s="260">
        <v>2660</v>
      </c>
      <c r="B2662" s="261">
        <v>9787512503960</v>
      </c>
      <c r="C2662" s="262" t="s">
        <v>2689</v>
      </c>
      <c r="D2662" s="260" t="s">
        <v>48</v>
      </c>
      <c r="E2662" s="263">
        <v>3</v>
      </c>
      <c r="F2662" s="254" t="s">
        <v>10</v>
      </c>
      <c r="G2662" s="255"/>
    </row>
    <row r="2663" s="246" customFormat="1" customHeight="1" spans="1:7">
      <c r="A2663" s="260">
        <v>2661</v>
      </c>
      <c r="B2663" s="261">
        <v>9787512505896</v>
      </c>
      <c r="C2663" s="262" t="s">
        <v>2690</v>
      </c>
      <c r="D2663" s="260" t="s">
        <v>48</v>
      </c>
      <c r="E2663" s="263">
        <v>3</v>
      </c>
      <c r="F2663" s="254" t="s">
        <v>10</v>
      </c>
      <c r="G2663" s="255"/>
    </row>
    <row r="2664" s="246" customFormat="1" customHeight="1" spans="1:7">
      <c r="A2664" s="260">
        <v>2662</v>
      </c>
      <c r="B2664" s="261">
        <v>9787512504639</v>
      </c>
      <c r="C2664" s="262" t="s">
        <v>2691</v>
      </c>
      <c r="D2664" s="260" t="s">
        <v>48</v>
      </c>
      <c r="E2664" s="263">
        <v>3</v>
      </c>
      <c r="F2664" s="254" t="s">
        <v>10</v>
      </c>
      <c r="G2664" s="255"/>
    </row>
    <row r="2665" s="246" customFormat="1" customHeight="1" spans="1:7">
      <c r="A2665" s="260">
        <v>2663</v>
      </c>
      <c r="B2665" s="261">
        <v>9787512504226</v>
      </c>
      <c r="C2665" s="262" t="s">
        <v>2692</v>
      </c>
      <c r="D2665" s="260" t="s">
        <v>48</v>
      </c>
      <c r="E2665" s="263">
        <v>3</v>
      </c>
      <c r="F2665" s="254" t="s">
        <v>10</v>
      </c>
      <c r="G2665" s="255"/>
    </row>
    <row r="2666" s="246" customFormat="1" customHeight="1" spans="1:7">
      <c r="A2666" s="260">
        <v>2664</v>
      </c>
      <c r="B2666" s="261">
        <v>9787512503878</v>
      </c>
      <c r="C2666" s="262" t="s">
        <v>2693</v>
      </c>
      <c r="D2666" s="260" t="s">
        <v>48</v>
      </c>
      <c r="E2666" s="263">
        <v>3</v>
      </c>
      <c r="F2666" s="254" t="s">
        <v>10</v>
      </c>
      <c r="G2666" s="255"/>
    </row>
    <row r="2667" s="246" customFormat="1" customHeight="1" spans="1:7">
      <c r="A2667" s="260">
        <v>2665</v>
      </c>
      <c r="B2667" s="261">
        <v>9787512504868</v>
      </c>
      <c r="C2667" s="262" t="s">
        <v>2694</v>
      </c>
      <c r="D2667" s="260" t="s">
        <v>48</v>
      </c>
      <c r="E2667" s="263">
        <v>3</v>
      </c>
      <c r="F2667" s="254" t="s">
        <v>10</v>
      </c>
      <c r="G2667" s="255"/>
    </row>
    <row r="2668" s="246" customFormat="1" customHeight="1" spans="1:7">
      <c r="A2668" s="260">
        <v>2666</v>
      </c>
      <c r="B2668" s="261">
        <v>9787512504363</v>
      </c>
      <c r="C2668" s="262" t="s">
        <v>2695</v>
      </c>
      <c r="D2668" s="260" t="s">
        <v>48</v>
      </c>
      <c r="E2668" s="263">
        <v>3</v>
      </c>
      <c r="F2668" s="254" t="s">
        <v>10</v>
      </c>
      <c r="G2668" s="255"/>
    </row>
    <row r="2669" s="246" customFormat="1" customHeight="1" spans="1:7">
      <c r="A2669" s="260">
        <v>2667</v>
      </c>
      <c r="B2669" s="261">
        <v>9787512503762</v>
      </c>
      <c r="C2669" s="262" t="s">
        <v>2696</v>
      </c>
      <c r="D2669" s="260" t="s">
        <v>48</v>
      </c>
      <c r="E2669" s="263">
        <v>3</v>
      </c>
      <c r="F2669" s="254" t="s">
        <v>10</v>
      </c>
      <c r="G2669" s="255"/>
    </row>
    <row r="2670" s="246" customFormat="1" customHeight="1" spans="1:7">
      <c r="A2670" s="260">
        <v>2668</v>
      </c>
      <c r="B2670" s="261">
        <v>9787512503656</v>
      </c>
      <c r="C2670" s="262" t="s">
        <v>2697</v>
      </c>
      <c r="D2670" s="260" t="s">
        <v>48</v>
      </c>
      <c r="E2670" s="263">
        <v>3</v>
      </c>
      <c r="F2670" s="254" t="s">
        <v>10</v>
      </c>
      <c r="G2670" s="255"/>
    </row>
    <row r="2671" s="246" customFormat="1" customHeight="1" spans="1:7">
      <c r="A2671" s="260">
        <v>2669</v>
      </c>
      <c r="B2671" s="261">
        <v>9787512503953</v>
      </c>
      <c r="C2671" s="262" t="s">
        <v>2698</v>
      </c>
      <c r="D2671" s="260" t="s">
        <v>48</v>
      </c>
      <c r="E2671" s="263">
        <v>3</v>
      </c>
      <c r="F2671" s="254" t="s">
        <v>10</v>
      </c>
      <c r="G2671" s="255"/>
    </row>
    <row r="2672" s="246" customFormat="1" customHeight="1" spans="1:7">
      <c r="A2672" s="260">
        <v>2670</v>
      </c>
      <c r="B2672" s="261">
        <v>9787512504585</v>
      </c>
      <c r="C2672" s="262" t="s">
        <v>2699</v>
      </c>
      <c r="D2672" s="260" t="s">
        <v>48</v>
      </c>
      <c r="E2672" s="263">
        <v>3</v>
      </c>
      <c r="F2672" s="254" t="s">
        <v>10</v>
      </c>
      <c r="G2672" s="255"/>
    </row>
    <row r="2673" s="246" customFormat="1" customHeight="1" spans="1:7">
      <c r="A2673" s="260">
        <v>2671</v>
      </c>
      <c r="B2673" s="261">
        <v>9787512503984</v>
      </c>
      <c r="C2673" s="262" t="s">
        <v>2700</v>
      </c>
      <c r="D2673" s="260" t="s">
        <v>48</v>
      </c>
      <c r="E2673" s="263">
        <v>3</v>
      </c>
      <c r="F2673" s="254" t="s">
        <v>10</v>
      </c>
      <c r="G2673" s="255"/>
    </row>
    <row r="2674" s="246" customFormat="1" customHeight="1" spans="1:7">
      <c r="A2674" s="260">
        <v>2672</v>
      </c>
      <c r="B2674" s="261">
        <v>9787512504516</v>
      </c>
      <c r="C2674" s="262" t="s">
        <v>2701</v>
      </c>
      <c r="D2674" s="260" t="s">
        <v>48</v>
      </c>
      <c r="E2674" s="263">
        <v>3</v>
      </c>
      <c r="F2674" s="254" t="s">
        <v>10</v>
      </c>
      <c r="G2674" s="255"/>
    </row>
    <row r="2675" s="246" customFormat="1" customHeight="1" spans="1:7">
      <c r="A2675" s="260">
        <v>2673</v>
      </c>
      <c r="B2675" s="261">
        <v>9787512504554</v>
      </c>
      <c r="C2675" s="262" t="s">
        <v>2702</v>
      </c>
      <c r="D2675" s="260" t="s">
        <v>48</v>
      </c>
      <c r="E2675" s="263">
        <v>3</v>
      </c>
      <c r="F2675" s="254" t="s">
        <v>10</v>
      </c>
      <c r="G2675" s="255"/>
    </row>
    <row r="2676" s="246" customFormat="1" customHeight="1" spans="1:7">
      <c r="A2676" s="260">
        <v>2674</v>
      </c>
      <c r="B2676" s="261">
        <v>9787512503977</v>
      </c>
      <c r="C2676" s="262" t="s">
        <v>2703</v>
      </c>
      <c r="D2676" s="260" t="s">
        <v>48</v>
      </c>
      <c r="E2676" s="263">
        <v>3</v>
      </c>
      <c r="F2676" s="254" t="s">
        <v>10</v>
      </c>
      <c r="G2676" s="255"/>
    </row>
    <row r="2677" s="246" customFormat="1" customHeight="1" spans="1:7">
      <c r="A2677" s="260">
        <v>2675</v>
      </c>
      <c r="B2677" s="261">
        <v>9787512503908</v>
      </c>
      <c r="C2677" s="262" t="s">
        <v>2704</v>
      </c>
      <c r="D2677" s="260" t="s">
        <v>48</v>
      </c>
      <c r="E2677" s="263">
        <v>3</v>
      </c>
      <c r="F2677" s="254" t="s">
        <v>10</v>
      </c>
      <c r="G2677" s="255"/>
    </row>
    <row r="2678" s="246" customFormat="1" customHeight="1" spans="1:7">
      <c r="A2678" s="260">
        <v>2676</v>
      </c>
      <c r="B2678" s="261">
        <v>9787512504264</v>
      </c>
      <c r="C2678" s="262" t="s">
        <v>2705</v>
      </c>
      <c r="D2678" s="260" t="s">
        <v>48</v>
      </c>
      <c r="E2678" s="263">
        <v>3</v>
      </c>
      <c r="F2678" s="254" t="s">
        <v>10</v>
      </c>
      <c r="G2678" s="255"/>
    </row>
    <row r="2679" s="246" customFormat="1" customHeight="1" spans="1:7">
      <c r="A2679" s="260">
        <v>2677</v>
      </c>
      <c r="B2679" s="261">
        <v>9787512504172</v>
      </c>
      <c r="C2679" s="262" t="s">
        <v>2706</v>
      </c>
      <c r="D2679" s="260" t="s">
        <v>48</v>
      </c>
      <c r="E2679" s="263">
        <v>3</v>
      </c>
      <c r="F2679" s="254" t="s">
        <v>10</v>
      </c>
      <c r="G2679" s="255"/>
    </row>
    <row r="2680" s="246" customFormat="1" customHeight="1" spans="1:7">
      <c r="A2680" s="260">
        <v>2678</v>
      </c>
      <c r="B2680" s="261">
        <v>9787512504431</v>
      </c>
      <c r="C2680" s="262" t="s">
        <v>2707</v>
      </c>
      <c r="D2680" s="260" t="s">
        <v>48</v>
      </c>
      <c r="E2680" s="263">
        <v>3</v>
      </c>
      <c r="F2680" s="254" t="s">
        <v>10</v>
      </c>
      <c r="G2680" s="255"/>
    </row>
    <row r="2681" s="246" customFormat="1" customHeight="1" spans="1:7">
      <c r="A2681" s="260">
        <v>2679</v>
      </c>
      <c r="B2681" s="261">
        <v>9787512504240</v>
      </c>
      <c r="C2681" s="262" t="s">
        <v>2708</v>
      </c>
      <c r="D2681" s="260" t="s">
        <v>48</v>
      </c>
      <c r="E2681" s="263">
        <v>3</v>
      </c>
      <c r="F2681" s="254" t="s">
        <v>10</v>
      </c>
      <c r="G2681" s="255"/>
    </row>
    <row r="2682" s="246" customFormat="1" customHeight="1" spans="1:7">
      <c r="A2682" s="260">
        <v>2680</v>
      </c>
      <c r="B2682" s="261">
        <v>9787510024849</v>
      </c>
      <c r="C2682" s="262" t="s">
        <v>2709</v>
      </c>
      <c r="D2682" s="260" t="s">
        <v>21</v>
      </c>
      <c r="E2682" s="263">
        <v>3</v>
      </c>
      <c r="F2682" s="254" t="s">
        <v>10</v>
      </c>
      <c r="G2682" s="255"/>
    </row>
    <row r="2683" s="246" customFormat="1" customHeight="1" spans="1:7">
      <c r="A2683" s="260">
        <v>2681</v>
      </c>
      <c r="B2683" s="261">
        <v>9787510014987</v>
      </c>
      <c r="C2683" s="262" t="s">
        <v>2710</v>
      </c>
      <c r="D2683" s="260" t="s">
        <v>33</v>
      </c>
      <c r="E2683" s="263">
        <v>3</v>
      </c>
      <c r="F2683" s="254" t="s">
        <v>10</v>
      </c>
      <c r="G2683" s="255"/>
    </row>
    <row r="2684" s="246" customFormat="1" customHeight="1" spans="1:7">
      <c r="A2684" s="260">
        <v>2682</v>
      </c>
      <c r="B2684" s="261">
        <v>9787510015083</v>
      </c>
      <c r="C2684" s="262" t="s">
        <v>2711</v>
      </c>
      <c r="D2684" s="260" t="s">
        <v>33</v>
      </c>
      <c r="E2684" s="263">
        <v>3</v>
      </c>
      <c r="F2684" s="254" t="s">
        <v>10</v>
      </c>
      <c r="G2684" s="255"/>
    </row>
    <row r="2685" s="246" customFormat="1" customHeight="1" spans="1:7">
      <c r="A2685" s="260">
        <v>2683</v>
      </c>
      <c r="B2685" s="261">
        <v>9787510014970</v>
      </c>
      <c r="C2685" s="262" t="s">
        <v>2712</v>
      </c>
      <c r="D2685" s="260" t="s">
        <v>9</v>
      </c>
      <c r="E2685" s="263">
        <v>3</v>
      </c>
      <c r="F2685" s="254" t="s">
        <v>10</v>
      </c>
      <c r="G2685" s="255"/>
    </row>
    <row r="2686" s="246" customFormat="1" customHeight="1" spans="1:7">
      <c r="A2686" s="260">
        <v>2684</v>
      </c>
      <c r="B2686" s="261">
        <v>9787510015113</v>
      </c>
      <c r="C2686" s="262" t="s">
        <v>2713</v>
      </c>
      <c r="D2686" s="260" t="s">
        <v>33</v>
      </c>
      <c r="E2686" s="263">
        <v>3</v>
      </c>
      <c r="F2686" s="254" t="s">
        <v>10</v>
      </c>
      <c r="G2686" s="255"/>
    </row>
    <row r="2687" s="246" customFormat="1" customHeight="1" spans="1:7">
      <c r="A2687" s="260">
        <v>2685</v>
      </c>
      <c r="B2687" s="261">
        <v>9787510014932</v>
      </c>
      <c r="C2687" s="262" t="s">
        <v>2714</v>
      </c>
      <c r="D2687" s="260" t="s">
        <v>33</v>
      </c>
      <c r="E2687" s="263">
        <v>3</v>
      </c>
      <c r="F2687" s="254" t="s">
        <v>10</v>
      </c>
      <c r="G2687" s="255"/>
    </row>
    <row r="2688" s="246" customFormat="1" customHeight="1" spans="1:7">
      <c r="A2688" s="260">
        <v>2686</v>
      </c>
      <c r="B2688" s="261">
        <v>9787807046967</v>
      </c>
      <c r="C2688" s="262" t="s">
        <v>2715</v>
      </c>
      <c r="D2688" s="260" t="s">
        <v>73</v>
      </c>
      <c r="E2688" s="263">
        <v>3</v>
      </c>
      <c r="F2688" s="254" t="s">
        <v>10</v>
      </c>
      <c r="G2688" s="255"/>
    </row>
    <row r="2689" s="246" customFormat="1" customHeight="1" spans="1:7">
      <c r="A2689" s="260">
        <v>2687</v>
      </c>
      <c r="B2689" s="261">
        <v>9787807046974</v>
      </c>
      <c r="C2689" s="262" t="s">
        <v>2716</v>
      </c>
      <c r="D2689" s="260" t="s">
        <v>33</v>
      </c>
      <c r="E2689" s="263">
        <v>3</v>
      </c>
      <c r="F2689" s="254" t="s">
        <v>10</v>
      </c>
      <c r="G2689" s="255"/>
    </row>
    <row r="2690" s="246" customFormat="1" customHeight="1" spans="1:7">
      <c r="A2690" s="260">
        <v>2688</v>
      </c>
      <c r="B2690" s="261">
        <v>9787807046981</v>
      </c>
      <c r="C2690" s="262" t="s">
        <v>2717</v>
      </c>
      <c r="D2690" s="260" t="s">
        <v>21</v>
      </c>
      <c r="E2690" s="263">
        <v>3</v>
      </c>
      <c r="F2690" s="254" t="s">
        <v>10</v>
      </c>
      <c r="G2690" s="255"/>
    </row>
    <row r="2691" s="246" customFormat="1" customHeight="1" spans="1:7">
      <c r="A2691" s="260">
        <v>2689</v>
      </c>
      <c r="B2691" s="261">
        <v>9787807046950</v>
      </c>
      <c r="C2691" s="262" t="s">
        <v>2718</v>
      </c>
      <c r="D2691" s="260" t="s">
        <v>239</v>
      </c>
      <c r="E2691" s="263">
        <v>3</v>
      </c>
      <c r="F2691" s="254" t="s">
        <v>10</v>
      </c>
      <c r="G2691" s="255"/>
    </row>
    <row r="2692" s="246" customFormat="1" customHeight="1" spans="1:7">
      <c r="A2692" s="260">
        <v>2690</v>
      </c>
      <c r="B2692" s="261">
        <v>9787510026140</v>
      </c>
      <c r="C2692" s="262" t="s">
        <v>2719</v>
      </c>
      <c r="D2692" s="260" t="s">
        <v>73</v>
      </c>
      <c r="E2692" s="263">
        <v>3</v>
      </c>
      <c r="F2692" s="254" t="s">
        <v>10</v>
      </c>
      <c r="G2692" s="255"/>
    </row>
    <row r="2693" s="246" customFormat="1" customHeight="1" spans="1:7">
      <c r="A2693" s="260">
        <v>2691</v>
      </c>
      <c r="B2693" s="261">
        <v>9787806197196</v>
      </c>
      <c r="C2693" s="262" t="s">
        <v>2720</v>
      </c>
      <c r="D2693" s="260" t="s">
        <v>21</v>
      </c>
      <c r="E2693" s="263">
        <v>3</v>
      </c>
      <c r="F2693" s="254" t="s">
        <v>10</v>
      </c>
      <c r="G2693" s="255"/>
    </row>
    <row r="2694" s="246" customFormat="1" customHeight="1" spans="1:7">
      <c r="A2694" s="260">
        <v>2692</v>
      </c>
      <c r="B2694" s="261">
        <v>9787510024863</v>
      </c>
      <c r="C2694" s="262" t="s">
        <v>2721</v>
      </c>
      <c r="D2694" s="260" t="s">
        <v>21</v>
      </c>
      <c r="E2694" s="263">
        <v>3</v>
      </c>
      <c r="F2694" s="254" t="s">
        <v>10</v>
      </c>
      <c r="G2694" s="255"/>
    </row>
    <row r="2695" s="246" customFormat="1" customHeight="1" spans="1:7">
      <c r="A2695" s="260">
        <v>2693</v>
      </c>
      <c r="B2695" s="261">
        <v>9787510028281</v>
      </c>
      <c r="C2695" s="262" t="s">
        <v>2722</v>
      </c>
      <c r="D2695" s="260" t="s">
        <v>21</v>
      </c>
      <c r="E2695" s="263">
        <v>3</v>
      </c>
      <c r="F2695" s="254" t="s">
        <v>10</v>
      </c>
      <c r="G2695" s="255"/>
    </row>
    <row r="2696" s="246" customFormat="1" customHeight="1" spans="1:7">
      <c r="A2696" s="260">
        <v>2694</v>
      </c>
      <c r="B2696" s="261">
        <v>9787510020292</v>
      </c>
      <c r="C2696" s="262" t="s">
        <v>2723</v>
      </c>
      <c r="D2696" s="260" t="s">
        <v>21</v>
      </c>
      <c r="E2696" s="263">
        <v>3</v>
      </c>
      <c r="F2696" s="254" t="s">
        <v>10</v>
      </c>
      <c r="G2696" s="255"/>
    </row>
    <row r="2697" s="246" customFormat="1" customHeight="1" spans="1:7">
      <c r="A2697" s="260">
        <v>2695</v>
      </c>
      <c r="B2697" s="261">
        <v>9787510028366</v>
      </c>
      <c r="C2697" s="262" t="s">
        <v>2724</v>
      </c>
      <c r="D2697" s="260" t="s">
        <v>61</v>
      </c>
      <c r="E2697" s="263">
        <v>3</v>
      </c>
      <c r="F2697" s="254" t="s">
        <v>10</v>
      </c>
      <c r="G2697" s="255"/>
    </row>
    <row r="2698" s="246" customFormat="1" customHeight="1" spans="1:7">
      <c r="A2698" s="260">
        <v>2696</v>
      </c>
      <c r="B2698" s="261">
        <v>9787535685377</v>
      </c>
      <c r="C2698" s="262" t="s">
        <v>2725</v>
      </c>
      <c r="D2698" s="260" t="s">
        <v>48</v>
      </c>
      <c r="E2698" s="263">
        <v>3</v>
      </c>
      <c r="F2698" s="254" t="s">
        <v>10</v>
      </c>
      <c r="G2698" s="255"/>
    </row>
    <row r="2699" s="246" customFormat="1" customHeight="1" spans="1:7">
      <c r="A2699" s="260">
        <v>2697</v>
      </c>
      <c r="B2699" s="261">
        <v>9787510011726</v>
      </c>
      <c r="C2699" s="262" t="s">
        <v>2726</v>
      </c>
      <c r="D2699" s="260" t="s">
        <v>9</v>
      </c>
      <c r="E2699" s="263">
        <v>3</v>
      </c>
      <c r="F2699" s="254" t="s">
        <v>10</v>
      </c>
      <c r="G2699" s="255"/>
    </row>
    <row r="2700" s="246" customFormat="1" customHeight="1" spans="1:7">
      <c r="A2700" s="260">
        <v>2698</v>
      </c>
      <c r="B2700" s="261">
        <v>9787553432946</v>
      </c>
      <c r="C2700" s="262" t="s">
        <v>2727</v>
      </c>
      <c r="D2700" s="260" t="s">
        <v>56</v>
      </c>
      <c r="E2700" s="263">
        <v>3</v>
      </c>
      <c r="F2700" s="254" t="s">
        <v>10</v>
      </c>
      <c r="G2700" s="255"/>
    </row>
    <row r="2701" s="246" customFormat="1" customHeight="1" spans="1:7">
      <c r="A2701" s="260">
        <v>2699</v>
      </c>
      <c r="B2701" s="261">
        <v>9787538898910</v>
      </c>
      <c r="C2701" s="262" t="s">
        <v>2728</v>
      </c>
      <c r="D2701" s="260" t="s">
        <v>73</v>
      </c>
      <c r="E2701" s="263">
        <v>3</v>
      </c>
      <c r="F2701" s="254" t="s">
        <v>10</v>
      </c>
      <c r="G2701" s="255"/>
    </row>
    <row r="2702" s="246" customFormat="1" customHeight="1" spans="1:7">
      <c r="A2702" s="260">
        <v>2700</v>
      </c>
      <c r="B2702" s="261">
        <v>9787510016080</v>
      </c>
      <c r="C2702" s="262" t="s">
        <v>2729</v>
      </c>
      <c r="D2702" s="260" t="s">
        <v>12</v>
      </c>
      <c r="E2702" s="263">
        <v>3</v>
      </c>
      <c r="F2702" s="254" t="s">
        <v>10</v>
      </c>
      <c r="G2702" s="255"/>
    </row>
    <row r="2703" s="247" customFormat="1" ht="24" customHeight="1" spans="1:7">
      <c r="A2703" s="264" t="s">
        <v>2730</v>
      </c>
      <c r="B2703" s="264"/>
      <c r="C2703" s="264"/>
      <c r="D2703" s="264"/>
      <c r="E2703" s="264"/>
      <c r="F2703" s="264"/>
      <c r="G2703" s="264"/>
    </row>
  </sheetData>
  <mergeCells count="2">
    <mergeCell ref="A1:G1"/>
    <mergeCell ref="A2703:G2703"/>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topLeftCell="A11" workbookViewId="0">
      <selection activeCell="A12" sqref="$A12:$XFD12"/>
    </sheetView>
  </sheetViews>
  <sheetFormatPr defaultColWidth="9" defaultRowHeight="22.15" customHeight="1" outlineLevelCol="6"/>
  <cols>
    <col min="1" max="1" width="5.63333333333333" style="66" customWidth="1"/>
    <col min="2" max="2" width="11.75" style="67" customWidth="1"/>
    <col min="3" max="3" width="62.25" style="66" customWidth="1"/>
    <col min="4" max="4" width="6.5" style="68" customWidth="1"/>
    <col min="5" max="5" width="7.5" style="68" customWidth="1"/>
    <col min="6" max="6" width="20.8833333333333" style="66" customWidth="1"/>
    <col min="7" max="7" width="8.5" style="68" customWidth="1"/>
    <col min="8" max="16378" width="9" style="66"/>
    <col min="16379" max="16384" width="9" style="69"/>
  </cols>
  <sheetData>
    <row r="1" s="66" customFormat="1" ht="25.9" customHeight="1" spans="1:7">
      <c r="A1" s="70" t="s">
        <v>3504</v>
      </c>
      <c r="B1" s="70"/>
      <c r="C1" s="70"/>
      <c r="D1" s="70"/>
      <c r="E1" s="70"/>
      <c r="F1" s="70"/>
      <c r="G1" s="70"/>
    </row>
    <row r="2" s="66" customFormat="1" ht="20" customHeight="1" spans="1:7">
      <c r="A2" s="71" t="s">
        <v>1</v>
      </c>
      <c r="B2" s="72" t="s">
        <v>2732</v>
      </c>
      <c r="C2" s="71" t="s">
        <v>2733</v>
      </c>
      <c r="D2" s="71" t="s">
        <v>5</v>
      </c>
      <c r="E2" s="71" t="s">
        <v>6</v>
      </c>
      <c r="F2" s="71" t="s">
        <v>2734</v>
      </c>
      <c r="G2" s="71" t="s">
        <v>7</v>
      </c>
    </row>
    <row r="3" s="66" customFormat="1" ht="55.9" customHeight="1" spans="1:7">
      <c r="A3" s="73">
        <v>1</v>
      </c>
      <c r="B3" s="74" t="s">
        <v>3505</v>
      </c>
      <c r="C3" s="75" t="s">
        <v>3506</v>
      </c>
      <c r="D3" s="74">
        <v>6</v>
      </c>
      <c r="E3" s="74" t="s">
        <v>2737</v>
      </c>
      <c r="F3" s="76" t="str">
        <f>_xlfn.DISPIMG("ID_B5563E4B67464A58A9B0A1F007727CD4",1)</f>
        <v>=DISPIMG("ID_B5563E4B67464A58A9B0A1F007727CD4",1)</v>
      </c>
      <c r="G3" s="76"/>
    </row>
    <row r="4" s="66" customFormat="1" ht="47.45" customHeight="1" spans="1:7">
      <c r="A4" s="73">
        <v>2</v>
      </c>
      <c r="B4" s="74" t="s">
        <v>3507</v>
      </c>
      <c r="C4" s="75" t="s">
        <v>3508</v>
      </c>
      <c r="D4" s="74">
        <v>30</v>
      </c>
      <c r="E4" s="74" t="s">
        <v>2743</v>
      </c>
      <c r="F4" s="76" t="str">
        <f>_xlfn.DISPIMG("ID_646152806F454F2C9869EA3C73E1E4DD",1)</f>
        <v>=DISPIMG("ID_646152806F454F2C9869EA3C73E1E4DD",1)</v>
      </c>
      <c r="G4" s="76"/>
    </row>
    <row r="5" s="66" customFormat="1" ht="42" customHeight="1" spans="1:7">
      <c r="A5" s="73">
        <v>3</v>
      </c>
      <c r="B5" s="73" t="s">
        <v>3509</v>
      </c>
      <c r="C5" s="77" t="s">
        <v>3510</v>
      </c>
      <c r="D5" s="73">
        <v>6</v>
      </c>
      <c r="E5" s="73" t="s">
        <v>2743</v>
      </c>
      <c r="F5" s="76" t="str">
        <f>_xlfn.DISPIMG("ID_C1ED437093914A81B4E24CD1CEC1D761",1)</f>
        <v>=DISPIMG("ID_C1ED437093914A81B4E24CD1CEC1D761",1)</v>
      </c>
      <c r="G5" s="76"/>
    </row>
    <row r="6" s="66" customFormat="1" ht="51" customHeight="1" spans="1:7">
      <c r="A6" s="73">
        <v>4</v>
      </c>
      <c r="B6" s="73" t="s">
        <v>3511</v>
      </c>
      <c r="C6" s="77" t="s">
        <v>3512</v>
      </c>
      <c r="D6" s="73">
        <v>90</v>
      </c>
      <c r="E6" s="73" t="s">
        <v>3348</v>
      </c>
      <c r="F6" s="76" t="str">
        <f>_xlfn.DISPIMG("ID_8C5E69EA9BC0483980EB2E6BEF794827",1)</f>
        <v>=DISPIMG("ID_8C5E69EA9BC0483980EB2E6BEF794827",1)</v>
      </c>
      <c r="G6" s="76"/>
    </row>
    <row r="7" s="66" customFormat="1" ht="55.9" customHeight="1" spans="1:7">
      <c r="A7" s="73">
        <v>5</v>
      </c>
      <c r="B7" s="73" t="s">
        <v>3513</v>
      </c>
      <c r="C7" s="77" t="s">
        <v>3514</v>
      </c>
      <c r="D7" s="73">
        <v>46</v>
      </c>
      <c r="E7" s="73" t="s">
        <v>3348</v>
      </c>
      <c r="F7" s="76" t="str">
        <f>_xlfn.DISPIMG("ID_F4B9A4C58696494388D804607EBF9BBE",1)</f>
        <v>=DISPIMG("ID_F4B9A4C58696494388D804607EBF9BBE",1)</v>
      </c>
      <c r="G7" s="76"/>
    </row>
    <row r="8" s="66" customFormat="1" ht="54" customHeight="1" spans="1:7">
      <c r="A8" s="73">
        <v>6</v>
      </c>
      <c r="B8" s="73" t="s">
        <v>3515</v>
      </c>
      <c r="C8" s="77" t="s">
        <v>3516</v>
      </c>
      <c r="D8" s="73">
        <v>23</v>
      </c>
      <c r="E8" s="73" t="s">
        <v>2743</v>
      </c>
      <c r="F8" s="76" t="str">
        <f>_xlfn.DISPIMG("ID_8060F530313F41E5AA4A789CFFEEF058",1)</f>
        <v>=DISPIMG("ID_8060F530313F41E5AA4A789CFFEEF058",1)</v>
      </c>
      <c r="G8" s="76"/>
    </row>
    <row r="9" s="66" customFormat="1" ht="54" customHeight="1" spans="1:7">
      <c r="A9" s="73">
        <v>7</v>
      </c>
      <c r="B9" s="73" t="s">
        <v>3517</v>
      </c>
      <c r="C9" s="77" t="s">
        <v>3518</v>
      </c>
      <c r="D9" s="73">
        <v>46</v>
      </c>
      <c r="E9" s="73" t="s">
        <v>2803</v>
      </c>
      <c r="F9" s="76" t="str">
        <f>_xlfn.DISPIMG("ID_52F685946EEE4802A028A25D52A082B8",1)</f>
        <v>=DISPIMG("ID_52F685946EEE4802A028A25D52A082B8",1)</v>
      </c>
      <c r="G9" s="76"/>
    </row>
    <row r="10" s="66" customFormat="1" ht="48" customHeight="1" spans="1:7">
      <c r="A10" s="73">
        <v>8</v>
      </c>
      <c r="B10" s="73" t="s">
        <v>3519</v>
      </c>
      <c r="C10" s="78" t="s">
        <v>3520</v>
      </c>
      <c r="D10" s="73">
        <v>13</v>
      </c>
      <c r="E10" s="73" t="s">
        <v>3521</v>
      </c>
      <c r="F10" s="76" t="str">
        <f>_xlfn.DISPIMG("ID_1A0700E676384878BE7C918B6259338B",1)</f>
        <v>=DISPIMG("ID_1A0700E676384878BE7C918B6259338B",1)</v>
      </c>
      <c r="G10" s="73"/>
    </row>
    <row r="11" s="66" customFormat="1" ht="200" customHeight="1" spans="1:7">
      <c r="A11" s="73">
        <v>9</v>
      </c>
      <c r="B11" s="79" t="s">
        <v>3522</v>
      </c>
      <c r="C11" s="78" t="s">
        <v>3523</v>
      </c>
      <c r="D11" s="73">
        <v>46</v>
      </c>
      <c r="E11" s="73" t="s">
        <v>2743</v>
      </c>
      <c r="F11" s="76"/>
      <c r="G11" s="73"/>
    </row>
    <row r="12" s="66" customFormat="1" ht="213" customHeight="1" spans="1:7">
      <c r="A12" s="73">
        <v>10</v>
      </c>
      <c r="B12" s="73" t="s">
        <v>3524</v>
      </c>
      <c r="C12" s="77" t="s">
        <v>3525</v>
      </c>
      <c r="D12" s="73">
        <v>6</v>
      </c>
      <c r="E12" s="73" t="s">
        <v>2743</v>
      </c>
      <c r="F12" s="76"/>
      <c r="G12" s="76"/>
    </row>
  </sheetData>
  <mergeCells count="1">
    <mergeCell ref="A1:G1"/>
  </mergeCells>
  <pageMargins left="0.75" right="0.75" top="1" bottom="1" header="0.5" footer="0.5"/>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6"/>
  <sheetViews>
    <sheetView workbookViewId="0">
      <selection activeCell="A72" sqref="$A72:$XFD72"/>
    </sheetView>
  </sheetViews>
  <sheetFormatPr defaultColWidth="8.88333333333333" defaultRowHeight="13.5" outlineLevelCol="6"/>
  <cols>
    <col min="1" max="1" width="5.5" style="45" customWidth="1"/>
    <col min="2" max="2" width="13.3833333333333" style="45" customWidth="1"/>
    <col min="3" max="3" width="91.625" style="46" customWidth="1"/>
    <col min="4" max="5" width="5.38333333333333" style="45" customWidth="1"/>
    <col min="6" max="6" width="14.5" style="45" customWidth="1"/>
    <col min="7" max="7" width="6.25" style="45" customWidth="1"/>
    <col min="8" max="16384" width="8.88333333333333" style="45"/>
  </cols>
  <sheetData>
    <row r="1" s="45" customFormat="1" ht="25" customHeight="1" spans="1:7">
      <c r="A1" s="47" t="s">
        <v>3526</v>
      </c>
      <c r="B1" s="48"/>
      <c r="C1" s="49"/>
      <c r="D1" s="48"/>
      <c r="E1" s="48"/>
      <c r="F1" s="48"/>
      <c r="G1" s="48"/>
    </row>
    <row r="2" s="45" customFormat="1" ht="25" customHeight="1" spans="1:7">
      <c r="A2" s="50" t="s">
        <v>1</v>
      </c>
      <c r="B2" s="51" t="s">
        <v>2732</v>
      </c>
      <c r="C2" s="52" t="s">
        <v>2733</v>
      </c>
      <c r="D2" s="51" t="s">
        <v>6</v>
      </c>
      <c r="E2" s="51" t="s">
        <v>5</v>
      </c>
      <c r="F2" s="53" t="s">
        <v>2734</v>
      </c>
      <c r="G2" s="53" t="s">
        <v>7</v>
      </c>
    </row>
    <row r="3" s="45" customFormat="1" ht="50" customHeight="1" spans="1:7">
      <c r="A3" s="54">
        <v>1</v>
      </c>
      <c r="B3" s="55" t="s">
        <v>3527</v>
      </c>
      <c r="C3" s="56" t="s">
        <v>3528</v>
      </c>
      <c r="D3" s="55" t="s">
        <v>2743</v>
      </c>
      <c r="E3" s="55">
        <v>6</v>
      </c>
      <c r="F3" s="57" t="str">
        <f>_xlfn.DISPIMG("ID_ABE49645686946669AF83082D5FBFAF4",1)</f>
        <v>=DISPIMG("ID_ABE49645686946669AF83082D5FBFAF4",1)</v>
      </c>
      <c r="G3" s="58"/>
    </row>
    <row r="4" s="45" customFormat="1" ht="50" customHeight="1" spans="1:7">
      <c r="A4" s="54">
        <v>2</v>
      </c>
      <c r="B4" s="55" t="s">
        <v>3529</v>
      </c>
      <c r="C4" s="56" t="s">
        <v>3530</v>
      </c>
      <c r="D4" s="55" t="s">
        <v>2740</v>
      </c>
      <c r="E4" s="55">
        <v>4</v>
      </c>
      <c r="F4" s="57" t="str">
        <f>_xlfn.DISPIMG("ID_3344C1337DAF4CAD909089779D35D454",1)</f>
        <v>=DISPIMG("ID_3344C1337DAF4CAD909089779D35D454",1)</v>
      </c>
      <c r="G4" s="58"/>
    </row>
    <row r="5" s="45" customFormat="1" ht="50" customHeight="1" spans="1:7">
      <c r="A5" s="54">
        <v>3</v>
      </c>
      <c r="B5" s="55" t="s">
        <v>3531</v>
      </c>
      <c r="C5" s="56" t="s">
        <v>3532</v>
      </c>
      <c r="D5" s="55" t="s">
        <v>2740</v>
      </c>
      <c r="E5" s="55">
        <v>4</v>
      </c>
      <c r="F5" s="57" t="str">
        <f>_xlfn.DISPIMG("ID_7943E36541354753BBEAC4E9E5BE89E9",1)</f>
        <v>=DISPIMG("ID_7943E36541354753BBEAC4E9E5BE89E9",1)</v>
      </c>
      <c r="G5" s="58"/>
    </row>
    <row r="6" s="45" customFormat="1" ht="50" customHeight="1" spans="1:7">
      <c r="A6" s="54">
        <v>4</v>
      </c>
      <c r="B6" s="55" t="s">
        <v>3533</v>
      </c>
      <c r="C6" s="56" t="s">
        <v>3534</v>
      </c>
      <c r="D6" s="55" t="s">
        <v>2743</v>
      </c>
      <c r="E6" s="55">
        <v>3</v>
      </c>
      <c r="F6" s="57" t="str">
        <f>_xlfn.DISPIMG("ID_EB79C5ADF32B4185B8E60437738C5506",1)</f>
        <v>=DISPIMG("ID_EB79C5ADF32B4185B8E60437738C5506",1)</v>
      </c>
      <c r="G6" s="58"/>
    </row>
    <row r="7" s="45" customFormat="1" ht="50" customHeight="1" spans="1:7">
      <c r="A7" s="54">
        <v>5</v>
      </c>
      <c r="B7" s="55" t="s">
        <v>3535</v>
      </c>
      <c r="C7" s="56" t="s">
        <v>3536</v>
      </c>
      <c r="D7" s="55" t="s">
        <v>2740</v>
      </c>
      <c r="E7" s="55">
        <v>1</v>
      </c>
      <c r="F7" s="57" t="str">
        <f>_xlfn.DISPIMG("ID_E3E2B2430E0544CBBD3BDE3D9C3037BD",1)</f>
        <v>=DISPIMG("ID_E3E2B2430E0544CBBD3BDE3D9C3037BD",1)</v>
      </c>
      <c r="G7" s="58"/>
    </row>
    <row r="8" s="45" customFormat="1" ht="50" customHeight="1" spans="1:7">
      <c r="A8" s="54">
        <v>6</v>
      </c>
      <c r="B8" s="55" t="s">
        <v>3537</v>
      </c>
      <c r="C8" s="59" t="s">
        <v>3538</v>
      </c>
      <c r="D8" s="55" t="s">
        <v>3038</v>
      </c>
      <c r="E8" s="55">
        <v>3</v>
      </c>
      <c r="F8" s="60" t="str">
        <f>_xlfn.DISPIMG("ID_11F49DBB3B9A42BEAEF4608CC697EF2A",1)</f>
        <v>=DISPIMG("ID_11F49DBB3B9A42BEAEF4608CC697EF2A",1)</v>
      </c>
      <c r="G8" s="58"/>
    </row>
    <row r="9" s="45" customFormat="1" ht="50" customHeight="1" spans="1:7">
      <c r="A9" s="54">
        <v>7</v>
      </c>
      <c r="B9" s="55" t="s">
        <v>3537</v>
      </c>
      <c r="C9" s="59" t="s">
        <v>3539</v>
      </c>
      <c r="D9" s="55" t="s">
        <v>3038</v>
      </c>
      <c r="E9" s="55">
        <v>1</v>
      </c>
      <c r="F9" s="60"/>
      <c r="G9" s="58"/>
    </row>
    <row r="10" s="45" customFormat="1" ht="50" customHeight="1" spans="1:7">
      <c r="A10" s="54">
        <v>8</v>
      </c>
      <c r="B10" s="55" t="s">
        <v>3537</v>
      </c>
      <c r="C10" s="59" t="s">
        <v>3540</v>
      </c>
      <c r="D10" s="55" t="s">
        <v>3038</v>
      </c>
      <c r="E10" s="55">
        <v>1</v>
      </c>
      <c r="F10" s="60"/>
      <c r="G10" s="58"/>
    </row>
    <row r="11" s="45" customFormat="1" ht="50" customHeight="1" spans="1:7">
      <c r="A11" s="54">
        <v>9</v>
      </c>
      <c r="B11" s="55" t="s">
        <v>3537</v>
      </c>
      <c r="C11" s="59" t="s">
        <v>3541</v>
      </c>
      <c r="D11" s="55" t="s">
        <v>3038</v>
      </c>
      <c r="E11" s="55">
        <v>1</v>
      </c>
      <c r="F11" s="60"/>
      <c r="G11" s="58"/>
    </row>
    <row r="12" s="45" customFormat="1" ht="50" customHeight="1" spans="1:7">
      <c r="A12" s="54">
        <v>10</v>
      </c>
      <c r="B12" s="55" t="s">
        <v>3542</v>
      </c>
      <c r="C12" s="56" t="s">
        <v>3543</v>
      </c>
      <c r="D12" s="55" t="s">
        <v>3348</v>
      </c>
      <c r="E12" s="55">
        <v>6</v>
      </c>
      <c r="F12" s="57" t="str">
        <f>_xlfn.DISPIMG("ID_B6DF843751B1483FBE705D696CFD3B92",1)</f>
        <v>=DISPIMG("ID_B6DF843751B1483FBE705D696CFD3B92",1)</v>
      </c>
      <c r="G12" s="58"/>
    </row>
    <row r="13" s="45" customFormat="1" ht="50" customHeight="1" spans="1:7">
      <c r="A13" s="54">
        <v>12</v>
      </c>
      <c r="B13" s="55" t="s">
        <v>3544</v>
      </c>
      <c r="C13" s="56" t="s">
        <v>3545</v>
      </c>
      <c r="D13" s="55" t="s">
        <v>2743</v>
      </c>
      <c r="E13" s="55">
        <v>4</v>
      </c>
      <c r="F13" s="57" t="str">
        <f>_xlfn.DISPIMG("ID_915F028736DE4BE5A15E82C116941633",1)</f>
        <v>=DISPIMG("ID_915F028736DE4BE5A15E82C116941633",1)</v>
      </c>
      <c r="G13" s="58"/>
    </row>
    <row r="14" s="45" customFormat="1" ht="50" customHeight="1" spans="1:7">
      <c r="A14" s="54">
        <v>13</v>
      </c>
      <c r="B14" s="55" t="s">
        <v>3546</v>
      </c>
      <c r="C14" s="56" t="s">
        <v>3547</v>
      </c>
      <c r="D14" s="55" t="s">
        <v>3050</v>
      </c>
      <c r="E14" s="55">
        <v>25</v>
      </c>
      <c r="F14" s="57" t="str">
        <f>_xlfn.DISPIMG("ID_51FB8C1D1795496BA1904B41B08EA40E",1)</f>
        <v>=DISPIMG("ID_51FB8C1D1795496BA1904B41B08EA40E",1)</v>
      </c>
      <c r="G14" s="58"/>
    </row>
    <row r="15" s="45" customFormat="1" ht="153" customHeight="1" spans="1:7">
      <c r="A15" s="54">
        <v>14</v>
      </c>
      <c r="B15" s="55" t="s">
        <v>3548</v>
      </c>
      <c r="C15" s="56" t="s">
        <v>3549</v>
      </c>
      <c r="D15" s="55" t="s">
        <v>3426</v>
      </c>
      <c r="E15" s="55">
        <v>2</v>
      </c>
      <c r="F15" s="57" t="str">
        <f>_xlfn.DISPIMG("ID_88398F7789034EF9866150C0FDCF0EE0",1)</f>
        <v>=DISPIMG("ID_88398F7789034EF9866150C0FDCF0EE0",1)</v>
      </c>
      <c r="G15" s="58"/>
    </row>
    <row r="16" s="45" customFormat="1" ht="50" customHeight="1" spans="1:7">
      <c r="A16" s="54">
        <v>15</v>
      </c>
      <c r="B16" s="55" t="s">
        <v>3550</v>
      </c>
      <c r="C16" s="56" t="s">
        <v>3551</v>
      </c>
      <c r="D16" s="55" t="s">
        <v>3348</v>
      </c>
      <c r="E16" s="55">
        <v>2</v>
      </c>
      <c r="F16" s="57" t="str">
        <f>_xlfn.DISPIMG("ID_EA8F8068097D4D919F2F8F85F4B0AD8E",1)</f>
        <v>=DISPIMG("ID_EA8F8068097D4D919F2F8F85F4B0AD8E",1)</v>
      </c>
      <c r="G16" s="58"/>
    </row>
    <row r="17" s="45" customFormat="1" ht="50" customHeight="1" spans="1:7">
      <c r="A17" s="54">
        <v>16</v>
      </c>
      <c r="B17" s="55" t="s">
        <v>3552</v>
      </c>
      <c r="C17" s="56" t="s">
        <v>3553</v>
      </c>
      <c r="D17" s="55" t="s">
        <v>3050</v>
      </c>
      <c r="E17" s="55">
        <v>2</v>
      </c>
      <c r="F17" s="57" t="str">
        <f>_xlfn.DISPIMG("ID_D1E847D08DC04B49A986E898A9D0B427",1)</f>
        <v>=DISPIMG("ID_D1E847D08DC04B49A986E898A9D0B427",1)</v>
      </c>
      <c r="G17" s="58"/>
    </row>
    <row r="18" s="45" customFormat="1" ht="99" customHeight="1" spans="1:7">
      <c r="A18" s="54">
        <v>17</v>
      </c>
      <c r="B18" s="55" t="s">
        <v>3554</v>
      </c>
      <c r="C18" s="56" t="s">
        <v>3555</v>
      </c>
      <c r="D18" s="55" t="s">
        <v>3426</v>
      </c>
      <c r="E18" s="55">
        <v>20</v>
      </c>
      <c r="F18" s="57" t="str">
        <f>_xlfn.DISPIMG("ID_11257A8166224FF8BC5047AF650F378E",1)</f>
        <v>=DISPIMG("ID_11257A8166224FF8BC5047AF650F378E",1)</v>
      </c>
      <c r="G18" s="58"/>
    </row>
    <row r="19" s="45" customFormat="1" ht="86" customHeight="1" spans="1:7">
      <c r="A19" s="54">
        <v>18</v>
      </c>
      <c r="B19" s="55" t="s">
        <v>3556</v>
      </c>
      <c r="C19" s="56" t="s">
        <v>3557</v>
      </c>
      <c r="D19" s="55" t="s">
        <v>3426</v>
      </c>
      <c r="E19" s="55">
        <v>6</v>
      </c>
      <c r="F19" s="57" t="str">
        <f>_xlfn.DISPIMG("ID_B6FDEEBBD8714C68AAE01107C63C24D0",1)</f>
        <v>=DISPIMG("ID_B6FDEEBBD8714C68AAE01107C63C24D0",1)</v>
      </c>
      <c r="G19" s="58"/>
    </row>
    <row r="20" s="45" customFormat="1" ht="50" customHeight="1" spans="1:7">
      <c r="A20" s="54">
        <v>19</v>
      </c>
      <c r="B20" s="55" t="s">
        <v>3558</v>
      </c>
      <c r="C20" s="56" t="s">
        <v>3559</v>
      </c>
      <c r="D20" s="55" t="s">
        <v>2780</v>
      </c>
      <c r="E20" s="55">
        <v>2</v>
      </c>
      <c r="F20" s="57" t="str">
        <f>_xlfn.DISPIMG("ID_77A66670CBBD40B9BF4BA48132031A72",1)</f>
        <v>=DISPIMG("ID_77A66670CBBD40B9BF4BA48132031A72",1)</v>
      </c>
      <c r="G20" s="58"/>
    </row>
    <row r="21" s="45" customFormat="1" ht="50" customHeight="1" spans="1:7">
      <c r="A21" s="54">
        <v>20</v>
      </c>
      <c r="B21" s="55" t="s">
        <v>3560</v>
      </c>
      <c r="C21" s="56" t="s">
        <v>3561</v>
      </c>
      <c r="D21" s="55" t="s">
        <v>3562</v>
      </c>
      <c r="E21" s="55">
        <v>8</v>
      </c>
      <c r="F21" s="57" t="str">
        <f>_xlfn.DISPIMG("ID_6B6E9EA72ADE4FE9A456B99FCC78BCDA",1)</f>
        <v>=DISPIMG("ID_6B6E9EA72ADE4FE9A456B99FCC78BCDA",1)</v>
      </c>
      <c r="G21" s="58"/>
    </row>
    <row r="22" s="45" customFormat="1" ht="50" customHeight="1" spans="1:7">
      <c r="A22" s="54">
        <v>21</v>
      </c>
      <c r="B22" s="55" t="s">
        <v>3563</v>
      </c>
      <c r="C22" s="56" t="s">
        <v>3564</v>
      </c>
      <c r="D22" s="55" t="s">
        <v>2743</v>
      </c>
      <c r="E22" s="55">
        <v>20</v>
      </c>
      <c r="F22" s="57" t="str">
        <f>_xlfn.DISPIMG("ID_EB6FEC19D69544AC9DF28B431E50429B",1)</f>
        <v>=DISPIMG("ID_EB6FEC19D69544AC9DF28B431E50429B",1)</v>
      </c>
      <c r="G22" s="58"/>
    </row>
    <row r="23" s="45" customFormat="1" ht="50" customHeight="1" spans="1:7">
      <c r="A23" s="54">
        <v>22</v>
      </c>
      <c r="B23" s="55" t="s">
        <v>3565</v>
      </c>
      <c r="C23" s="56" t="s">
        <v>3566</v>
      </c>
      <c r="D23" s="55" t="s">
        <v>2743</v>
      </c>
      <c r="E23" s="55">
        <v>23</v>
      </c>
      <c r="F23" s="57" t="str">
        <f>_xlfn.DISPIMG("ID_EC1B6119E2ED4B85801331B428FF75E0",1)</f>
        <v>=DISPIMG("ID_EC1B6119E2ED4B85801331B428FF75E0",1)</v>
      </c>
      <c r="G23" s="58"/>
    </row>
    <row r="24" s="45" customFormat="1" ht="50" customHeight="1" spans="1:7">
      <c r="A24" s="54">
        <v>23</v>
      </c>
      <c r="B24" s="55" t="s">
        <v>3567</v>
      </c>
      <c r="C24" s="56" t="s">
        <v>3568</v>
      </c>
      <c r="D24" s="55" t="s">
        <v>2743</v>
      </c>
      <c r="E24" s="55">
        <v>8</v>
      </c>
      <c r="F24" s="61" t="str">
        <f>_xlfn.DISPIMG("ID_B890145B88124C69847E579F2BF9F325",1)</f>
        <v>=DISPIMG("ID_B890145B88124C69847E579F2BF9F325",1)</v>
      </c>
      <c r="G24" s="58"/>
    </row>
    <row r="25" s="45" customFormat="1" ht="50" customHeight="1" spans="1:7">
      <c r="A25" s="54">
        <v>24</v>
      </c>
      <c r="B25" s="55" t="s">
        <v>3569</v>
      </c>
      <c r="C25" s="56" t="s">
        <v>3570</v>
      </c>
      <c r="D25" s="55" t="s">
        <v>2743</v>
      </c>
      <c r="E25" s="55">
        <v>8</v>
      </c>
      <c r="F25" s="57" t="str">
        <f>_xlfn.DISPIMG("ID_FBCDD5BAB01D4AFD86FE62D12D1817DF",1)</f>
        <v>=DISPIMG("ID_FBCDD5BAB01D4AFD86FE62D12D1817DF",1)</v>
      </c>
      <c r="G25" s="58"/>
    </row>
    <row r="26" s="45" customFormat="1" ht="50" customHeight="1" spans="1:7">
      <c r="A26" s="54">
        <v>25</v>
      </c>
      <c r="B26" s="55" t="s">
        <v>3571</v>
      </c>
      <c r="C26" s="56" t="s">
        <v>3572</v>
      </c>
      <c r="D26" s="55" t="s">
        <v>2743</v>
      </c>
      <c r="E26" s="55">
        <v>3</v>
      </c>
      <c r="F26" s="62" t="str">
        <f>_xlfn.DISPIMG("ID_3CBA1D199B0F4A4D93B8650CDC209379",1)</f>
        <v>=DISPIMG("ID_3CBA1D199B0F4A4D93B8650CDC209379",1)</v>
      </c>
      <c r="G26" s="58"/>
    </row>
    <row r="27" s="45" customFormat="1" ht="50" customHeight="1" spans="1:7">
      <c r="A27" s="54">
        <v>26</v>
      </c>
      <c r="B27" s="55" t="s">
        <v>3573</v>
      </c>
      <c r="C27" s="56" t="s">
        <v>3574</v>
      </c>
      <c r="D27" s="55" t="s">
        <v>2743</v>
      </c>
      <c r="E27" s="55">
        <v>3</v>
      </c>
      <c r="F27" s="63"/>
      <c r="G27" s="58"/>
    </row>
    <row r="28" s="45" customFormat="1" ht="50" customHeight="1" spans="1:7">
      <c r="A28" s="54">
        <v>27</v>
      </c>
      <c r="B28" s="55" t="s">
        <v>3575</v>
      </c>
      <c r="C28" s="56" t="s">
        <v>3576</v>
      </c>
      <c r="D28" s="55" t="s">
        <v>3050</v>
      </c>
      <c r="E28" s="55">
        <v>20</v>
      </c>
      <c r="F28" s="57" t="str">
        <f>_xlfn.DISPIMG("ID_AE728F704AC04F5A9418631EFE597C14",1)</f>
        <v>=DISPIMG("ID_AE728F704AC04F5A9418631EFE597C14",1)</v>
      </c>
      <c r="G28" s="58"/>
    </row>
    <row r="29" s="45" customFormat="1" ht="50" customHeight="1" spans="1:7">
      <c r="A29" s="54">
        <v>28</v>
      </c>
      <c r="B29" s="55" t="s">
        <v>3577</v>
      </c>
      <c r="C29" s="56" t="s">
        <v>3578</v>
      </c>
      <c r="D29" s="55" t="s">
        <v>3348</v>
      </c>
      <c r="E29" s="55">
        <v>1</v>
      </c>
      <c r="F29" s="57" t="str">
        <f>_xlfn.DISPIMG("ID_DCDE573852DB44C882779D6FCD0FBBDE",1)</f>
        <v>=DISPIMG("ID_DCDE573852DB44C882779D6FCD0FBBDE",1)</v>
      </c>
      <c r="G29" s="58"/>
    </row>
    <row r="30" s="45" customFormat="1" ht="50" customHeight="1" spans="1:7">
      <c r="A30" s="54">
        <v>29</v>
      </c>
      <c r="B30" s="55" t="s">
        <v>3579</v>
      </c>
      <c r="C30" s="56" t="s">
        <v>3580</v>
      </c>
      <c r="D30" s="55" t="s">
        <v>2743</v>
      </c>
      <c r="E30" s="55">
        <v>1</v>
      </c>
      <c r="F30" s="57" t="str">
        <f>_xlfn.DISPIMG("ID_A2DFEB4CC5144CDD95981EF692C4B57F",1)</f>
        <v>=DISPIMG("ID_A2DFEB4CC5144CDD95981EF692C4B57F",1)</v>
      </c>
      <c r="G30" s="58"/>
    </row>
    <row r="31" s="45" customFormat="1" ht="50" customHeight="1" spans="1:7">
      <c r="A31" s="54">
        <v>30</v>
      </c>
      <c r="B31" s="55" t="s">
        <v>3581</v>
      </c>
      <c r="C31" s="56" t="s">
        <v>3582</v>
      </c>
      <c r="D31" s="55" t="s">
        <v>3426</v>
      </c>
      <c r="E31" s="55">
        <v>12</v>
      </c>
      <c r="F31" s="61" t="str">
        <f>_xlfn.DISPIMG("ID_652A46D59D56463494F02E1B89A5A2D4",1)</f>
        <v>=DISPIMG("ID_652A46D59D56463494F02E1B89A5A2D4",1)</v>
      </c>
      <c r="G31" s="58"/>
    </row>
    <row r="32" s="45" customFormat="1" ht="50" customHeight="1" spans="1:7">
      <c r="A32" s="54">
        <v>31</v>
      </c>
      <c r="B32" s="55" t="s">
        <v>3583</v>
      </c>
      <c r="C32" s="56" t="s">
        <v>3584</v>
      </c>
      <c r="D32" s="55" t="s">
        <v>2780</v>
      </c>
      <c r="E32" s="55">
        <v>12</v>
      </c>
      <c r="F32" s="61" t="str">
        <f>_xlfn.DISPIMG("ID_DD792F0E136F42B08D85F61467D85CB1",1)</f>
        <v>=DISPIMG("ID_DD792F0E136F42B08D85F61467D85CB1",1)</v>
      </c>
      <c r="G32" s="58"/>
    </row>
    <row r="33" s="45" customFormat="1" ht="50" customHeight="1" spans="1:7">
      <c r="A33" s="54">
        <v>32</v>
      </c>
      <c r="B33" s="55" t="s">
        <v>3585</v>
      </c>
      <c r="C33" s="56" t="s">
        <v>3586</v>
      </c>
      <c r="D33" s="55" t="s">
        <v>2780</v>
      </c>
      <c r="E33" s="55">
        <v>12</v>
      </c>
      <c r="F33" s="61" t="str">
        <f>_xlfn.DISPIMG("ID_E0BC0CE1B89941B784185C4B86E4D33C",1)</f>
        <v>=DISPIMG("ID_E0BC0CE1B89941B784185C4B86E4D33C",1)</v>
      </c>
      <c r="G33" s="58"/>
    </row>
    <row r="34" s="45" customFormat="1" ht="50" customHeight="1" spans="1:7">
      <c r="A34" s="54">
        <v>33</v>
      </c>
      <c r="B34" s="55" t="s">
        <v>3587</v>
      </c>
      <c r="C34" s="56" t="s">
        <v>3588</v>
      </c>
      <c r="D34" s="55" t="s">
        <v>2780</v>
      </c>
      <c r="E34" s="55">
        <v>12</v>
      </c>
      <c r="F34" s="61" t="str">
        <f>_xlfn.DISPIMG("ID_D0B5DBC3823E4DB48CE71367A6C2A399",1)</f>
        <v>=DISPIMG("ID_D0B5DBC3823E4DB48CE71367A6C2A399",1)</v>
      </c>
      <c r="G34" s="58"/>
    </row>
    <row r="35" s="45" customFormat="1" ht="50" customHeight="1" spans="1:7">
      <c r="A35" s="54">
        <v>34</v>
      </c>
      <c r="B35" s="55" t="s">
        <v>3589</v>
      </c>
      <c r="C35" s="56" t="s">
        <v>3590</v>
      </c>
      <c r="D35" s="55" t="s">
        <v>2743</v>
      </c>
      <c r="E35" s="55">
        <v>12</v>
      </c>
      <c r="F35" s="61" t="str">
        <f>_xlfn.DISPIMG("ID_B49D84AD6F9C4DF78C2FDF4BEF37084E",1)</f>
        <v>=DISPIMG("ID_B49D84AD6F9C4DF78C2FDF4BEF37084E",1)</v>
      </c>
      <c r="G35" s="58"/>
    </row>
    <row r="36" s="45" customFormat="1" ht="50" customHeight="1" spans="1:7">
      <c r="A36" s="54">
        <v>35</v>
      </c>
      <c r="B36" s="55" t="s">
        <v>3591</v>
      </c>
      <c r="C36" s="56" t="s">
        <v>3592</v>
      </c>
      <c r="D36" s="55" t="s">
        <v>2743</v>
      </c>
      <c r="E36" s="55">
        <v>12</v>
      </c>
      <c r="F36" s="61" t="str">
        <f>_xlfn.DISPIMG("ID_C40F443D9A0F49908B38D7EA535FDD4B",1)</f>
        <v>=DISPIMG("ID_C40F443D9A0F49908B38D7EA535FDD4B",1)</v>
      </c>
      <c r="G36" s="58"/>
    </row>
    <row r="37" s="45" customFormat="1" ht="50" customHeight="1" spans="1:7">
      <c r="A37" s="54">
        <v>36</v>
      </c>
      <c r="B37" s="55" t="s">
        <v>3593</v>
      </c>
      <c r="C37" s="56" t="s">
        <v>3594</v>
      </c>
      <c r="D37" s="55" t="s">
        <v>2743</v>
      </c>
      <c r="E37" s="55">
        <v>12</v>
      </c>
      <c r="F37" s="61" t="str">
        <f>_xlfn.DISPIMG("ID_1BD7B6F2BE6741BA95E0D3B2E0142024",1)</f>
        <v>=DISPIMG("ID_1BD7B6F2BE6741BA95E0D3B2E0142024",1)</v>
      </c>
      <c r="G37" s="58"/>
    </row>
    <row r="38" s="45" customFormat="1" ht="50" customHeight="1" spans="1:7">
      <c r="A38" s="54">
        <v>37</v>
      </c>
      <c r="B38" s="55" t="s">
        <v>3595</v>
      </c>
      <c r="C38" s="56" t="s">
        <v>3596</v>
      </c>
      <c r="D38" s="55" t="s">
        <v>2743</v>
      </c>
      <c r="E38" s="55">
        <v>12</v>
      </c>
      <c r="F38" s="61" t="str">
        <f>_xlfn.DISPIMG("ID_70A6D2DB5D744AE6A22AA11E4594463A",1)</f>
        <v>=DISPIMG("ID_70A6D2DB5D744AE6A22AA11E4594463A",1)</v>
      </c>
      <c r="G38" s="58"/>
    </row>
    <row r="39" s="45" customFormat="1" ht="50" customHeight="1" spans="1:7">
      <c r="A39" s="54">
        <v>38</v>
      </c>
      <c r="B39" s="55" t="s">
        <v>3597</v>
      </c>
      <c r="C39" s="56" t="s">
        <v>3598</v>
      </c>
      <c r="D39" s="55" t="s">
        <v>2743</v>
      </c>
      <c r="E39" s="54">
        <v>18</v>
      </c>
      <c r="F39" s="61" t="str">
        <f>_xlfn.DISPIMG("ID_3022F4A53A6942D38FE818553A1B3B2F",1)</f>
        <v>=DISPIMG("ID_3022F4A53A6942D38FE818553A1B3B2F",1)</v>
      </c>
      <c r="G39" s="58"/>
    </row>
    <row r="40" s="45" customFormat="1" ht="50" customHeight="1" spans="1:7">
      <c r="A40" s="54">
        <v>39</v>
      </c>
      <c r="B40" s="55" t="s">
        <v>3599</v>
      </c>
      <c r="C40" s="56" t="s">
        <v>3600</v>
      </c>
      <c r="D40" s="55" t="s">
        <v>2743</v>
      </c>
      <c r="E40" s="54">
        <v>4</v>
      </c>
      <c r="F40" s="61" t="str">
        <f>_xlfn.DISPIMG("ID_1E829CB3137C4FE9881742948F7B69EB",1)</f>
        <v>=DISPIMG("ID_1E829CB3137C4FE9881742948F7B69EB",1)</v>
      </c>
      <c r="G40" s="58"/>
    </row>
    <row r="41" s="45" customFormat="1" ht="50" customHeight="1" spans="1:7">
      <c r="A41" s="54">
        <v>40</v>
      </c>
      <c r="B41" s="55" t="s">
        <v>3601</v>
      </c>
      <c r="C41" s="56" t="s">
        <v>3602</v>
      </c>
      <c r="D41" s="55" t="s">
        <v>2743</v>
      </c>
      <c r="E41" s="54">
        <v>4</v>
      </c>
      <c r="F41" s="61" t="str">
        <f>_xlfn.DISPIMG("ID_0C636967886A42B8B1F9C69D1218D344",1)</f>
        <v>=DISPIMG("ID_0C636967886A42B8B1F9C69D1218D344",1)</v>
      </c>
      <c r="G41" s="58"/>
    </row>
    <row r="42" s="45" customFormat="1" ht="50" customHeight="1" spans="1:7">
      <c r="A42" s="54">
        <v>41</v>
      </c>
      <c r="B42" s="55" t="s">
        <v>3603</v>
      </c>
      <c r="C42" s="56" t="s">
        <v>3604</v>
      </c>
      <c r="D42" s="55" t="s">
        <v>2737</v>
      </c>
      <c r="E42" s="54">
        <v>12</v>
      </c>
      <c r="F42" s="61" t="str">
        <f>_xlfn.DISPIMG("ID_F2C0E289A5234693985795AB7F0C0E66",1)</f>
        <v>=DISPIMG("ID_F2C0E289A5234693985795AB7F0C0E66",1)</v>
      </c>
      <c r="G42" s="58"/>
    </row>
    <row r="43" s="45" customFormat="1" ht="50" customHeight="1" spans="1:7">
      <c r="A43" s="54">
        <v>42</v>
      </c>
      <c r="B43" s="55" t="s">
        <v>3605</v>
      </c>
      <c r="C43" s="56" t="s">
        <v>3606</v>
      </c>
      <c r="D43" s="55" t="s">
        <v>3348</v>
      </c>
      <c r="E43" s="55">
        <v>5</v>
      </c>
      <c r="F43" s="57" t="str">
        <f>_xlfn.DISPIMG("ID_7CDD8AE0F40444F3923AF0240BA9EB52",1)</f>
        <v>=DISPIMG("ID_7CDD8AE0F40444F3923AF0240BA9EB52",1)</v>
      </c>
      <c r="G43" s="58"/>
    </row>
    <row r="44" s="45" customFormat="1" ht="50" customHeight="1" spans="1:7">
      <c r="A44" s="54">
        <v>43</v>
      </c>
      <c r="B44" s="55" t="s">
        <v>3607</v>
      </c>
      <c r="C44" s="56" t="s">
        <v>3608</v>
      </c>
      <c r="D44" s="55" t="s">
        <v>2740</v>
      </c>
      <c r="E44" s="55">
        <v>3</v>
      </c>
      <c r="F44" s="57" t="str">
        <f>_xlfn.DISPIMG("ID_153FFF891AA349938245238949B8AAE8",1)</f>
        <v>=DISPIMG("ID_153FFF891AA349938245238949B8AAE8",1)</v>
      </c>
      <c r="G44" s="58"/>
    </row>
    <row r="45" s="45" customFormat="1" ht="50" customHeight="1" spans="1:7">
      <c r="A45" s="54">
        <v>44</v>
      </c>
      <c r="B45" s="55" t="s">
        <v>3609</v>
      </c>
      <c r="C45" s="56" t="s">
        <v>3610</v>
      </c>
      <c r="D45" s="55" t="s">
        <v>2740</v>
      </c>
      <c r="E45" s="55">
        <v>2</v>
      </c>
      <c r="F45" s="57" t="str">
        <f>_xlfn.DISPIMG("ID_A726EE6E1FFD4AC2AC174AEF62AA4943",1)</f>
        <v>=DISPIMG("ID_A726EE6E1FFD4AC2AC174AEF62AA4943",1)</v>
      </c>
      <c r="G45" s="58"/>
    </row>
    <row r="46" s="45" customFormat="1" ht="50" customHeight="1" spans="1:7">
      <c r="A46" s="54">
        <v>45</v>
      </c>
      <c r="B46" s="55" t="s">
        <v>3611</v>
      </c>
      <c r="C46" s="56" t="s">
        <v>3612</v>
      </c>
      <c r="D46" s="55" t="s">
        <v>3348</v>
      </c>
      <c r="E46" s="55">
        <v>46</v>
      </c>
      <c r="F46" s="57" t="str">
        <f>_xlfn.DISPIMG("ID_5C593D9A9BB74E6EA5A47F77201C29ED",1)</f>
        <v>=DISPIMG("ID_5C593D9A9BB74E6EA5A47F77201C29ED",1)</v>
      </c>
      <c r="G46" s="58"/>
    </row>
    <row r="47" s="45" customFormat="1" ht="50" customHeight="1" spans="1:7">
      <c r="A47" s="54">
        <v>46</v>
      </c>
      <c r="B47" s="55" t="s">
        <v>3613</v>
      </c>
      <c r="C47" s="56" t="s">
        <v>3614</v>
      </c>
      <c r="D47" s="55" t="s">
        <v>3348</v>
      </c>
      <c r="E47" s="55">
        <v>6</v>
      </c>
      <c r="F47" s="57" t="str">
        <f>_xlfn.DISPIMG("ID_8458F93131F84402AE7DBEA6DD99DF8D",1)</f>
        <v>=DISPIMG("ID_8458F93131F84402AE7DBEA6DD99DF8D",1)</v>
      </c>
      <c r="G47" s="58"/>
    </row>
    <row r="48" s="45" customFormat="1" ht="50" customHeight="1" spans="1:7">
      <c r="A48" s="54">
        <v>47</v>
      </c>
      <c r="B48" s="55" t="s">
        <v>3615</v>
      </c>
      <c r="C48" s="56" t="s">
        <v>3616</v>
      </c>
      <c r="D48" s="55" t="s">
        <v>3050</v>
      </c>
      <c r="E48" s="55">
        <v>46</v>
      </c>
      <c r="F48" s="57" t="str">
        <f>_xlfn.DISPIMG("ID_C4686ACAE1CF4355BCCFBCFBE33B34C0",1)</f>
        <v>=DISPIMG("ID_C4686ACAE1CF4355BCCFBCFBE33B34C0",1)</v>
      </c>
      <c r="G48" s="58"/>
    </row>
    <row r="49" s="45" customFormat="1" ht="50" customHeight="1" spans="1:7">
      <c r="A49" s="54">
        <v>48</v>
      </c>
      <c r="B49" s="55" t="s">
        <v>3617</v>
      </c>
      <c r="C49" s="56" t="s">
        <v>3618</v>
      </c>
      <c r="D49" s="55" t="s">
        <v>2798</v>
      </c>
      <c r="E49" s="55">
        <v>4</v>
      </c>
      <c r="F49" s="61" t="str">
        <f>_xlfn.DISPIMG("ID_A162D68F24ED447EB53FBA53AEF9E574",1)</f>
        <v>=DISPIMG("ID_A162D68F24ED447EB53FBA53AEF9E574",1)</v>
      </c>
      <c r="G49" s="58"/>
    </row>
    <row r="50" s="45" customFormat="1" ht="50" customHeight="1" spans="1:7">
      <c r="A50" s="54">
        <v>49</v>
      </c>
      <c r="B50" s="55" t="s">
        <v>3619</v>
      </c>
      <c r="C50" s="64" t="s">
        <v>3620</v>
      </c>
      <c r="D50" s="55" t="s">
        <v>3348</v>
      </c>
      <c r="E50" s="55">
        <v>46</v>
      </c>
      <c r="F50" s="61" t="str">
        <f>_xlfn.DISPIMG("ID_3D915D0EEA0047ACAE06D956FF50A231",1)</f>
        <v>=DISPIMG("ID_3D915D0EEA0047ACAE06D956FF50A231",1)</v>
      </c>
      <c r="G50" s="58"/>
    </row>
    <row r="51" s="45" customFormat="1" ht="50" customHeight="1" spans="1:7">
      <c r="A51" s="54">
        <v>50</v>
      </c>
      <c r="B51" s="55" t="s">
        <v>3621</v>
      </c>
      <c r="C51" s="64" t="s">
        <v>3622</v>
      </c>
      <c r="D51" s="55" t="s">
        <v>2803</v>
      </c>
      <c r="E51" s="55">
        <v>46</v>
      </c>
      <c r="F51" s="61" t="str">
        <f>_xlfn.DISPIMG("ID_68FF25D6802048A7B1A50EB277CE2623",1)</f>
        <v>=DISPIMG("ID_68FF25D6802048A7B1A50EB277CE2623",1)</v>
      </c>
      <c r="G51" s="58"/>
    </row>
    <row r="52" s="45" customFormat="1" ht="50" customHeight="1" spans="1:7">
      <c r="A52" s="54">
        <v>51</v>
      </c>
      <c r="B52" s="55" t="s">
        <v>3623</v>
      </c>
      <c r="C52" s="56" t="s">
        <v>3624</v>
      </c>
      <c r="D52" s="55" t="s">
        <v>2743</v>
      </c>
      <c r="E52" s="55">
        <v>23</v>
      </c>
      <c r="F52" s="61" t="str">
        <f>_xlfn.DISPIMG("ID_2FA1FDA45FA94B0E99A237C435017C4E",1)</f>
        <v>=DISPIMG("ID_2FA1FDA45FA94B0E99A237C435017C4E",1)</v>
      </c>
      <c r="G52" s="58"/>
    </row>
    <row r="53" s="45" customFormat="1" ht="50" customHeight="1" spans="1:7">
      <c r="A53" s="54">
        <v>52</v>
      </c>
      <c r="B53" s="55" t="s">
        <v>3625</v>
      </c>
      <c r="C53" s="56" t="s">
        <v>3626</v>
      </c>
      <c r="D53" s="55" t="s">
        <v>2743</v>
      </c>
      <c r="E53" s="55">
        <v>23</v>
      </c>
      <c r="F53" s="61" t="str">
        <f>_xlfn.DISPIMG("ID_7918D3D8AFA3480D8EF6CA0DADC77C88",1)</f>
        <v>=DISPIMG("ID_7918D3D8AFA3480D8EF6CA0DADC77C88",1)</v>
      </c>
      <c r="G53" s="58"/>
    </row>
    <row r="54" s="45" customFormat="1" ht="50" customHeight="1" spans="1:7">
      <c r="A54" s="54">
        <v>53</v>
      </c>
      <c r="B54" s="55" t="s">
        <v>3627</v>
      </c>
      <c r="C54" s="56" t="s">
        <v>3628</v>
      </c>
      <c r="D54" s="55" t="s">
        <v>3050</v>
      </c>
      <c r="E54" s="55">
        <v>23</v>
      </c>
      <c r="F54" s="61" t="str">
        <f>_xlfn.DISPIMG("ID_FECCB5EC6D254C18824A15690E53D913",1)</f>
        <v>=DISPIMG("ID_FECCB5EC6D254C18824A15690E53D913",1)</v>
      </c>
      <c r="G54" s="58"/>
    </row>
    <row r="55" s="45" customFormat="1" ht="50" customHeight="1" spans="1:7">
      <c r="A55" s="54">
        <v>54</v>
      </c>
      <c r="B55" s="55" t="s">
        <v>3629</v>
      </c>
      <c r="C55" s="56" t="s">
        <v>3630</v>
      </c>
      <c r="D55" s="55" t="s">
        <v>3050</v>
      </c>
      <c r="E55" s="55">
        <v>23</v>
      </c>
      <c r="F55" s="61" t="str">
        <f>_xlfn.DISPIMG("ID_2559134295084289A5BD0138F4F3E563",1)</f>
        <v>=DISPIMG("ID_2559134295084289A5BD0138F4F3E563",1)</v>
      </c>
      <c r="G55" s="58"/>
    </row>
    <row r="56" s="45" customFormat="1" ht="50" customHeight="1" spans="1:7">
      <c r="A56" s="54">
        <v>55</v>
      </c>
      <c r="B56" s="55" t="s">
        <v>3631</v>
      </c>
      <c r="C56" s="56" t="s">
        <v>3632</v>
      </c>
      <c r="D56" s="55" t="s">
        <v>2803</v>
      </c>
      <c r="E56" s="55">
        <v>23</v>
      </c>
      <c r="F56" s="61" t="str">
        <f>_xlfn.DISPIMG("ID_A03647E6632847F3BBE1D192AC7037E4",1)</f>
        <v>=DISPIMG("ID_A03647E6632847F3BBE1D192AC7037E4",1)</v>
      </c>
      <c r="G56" s="58"/>
    </row>
    <row r="57" s="45" customFormat="1" ht="50" customHeight="1" spans="1:7">
      <c r="A57" s="54">
        <v>56</v>
      </c>
      <c r="B57" s="55" t="s">
        <v>3633</v>
      </c>
      <c r="C57" s="56" t="s">
        <v>3634</v>
      </c>
      <c r="D57" s="55" t="s">
        <v>2743</v>
      </c>
      <c r="E57" s="55">
        <v>46</v>
      </c>
      <c r="F57" s="61" t="str">
        <f>_xlfn.DISPIMG("ID_FD7DB52A9BD74576BF0DB0B4D6B07AEE",1)</f>
        <v>=DISPIMG("ID_FD7DB52A9BD74576BF0DB0B4D6B07AEE",1)</v>
      </c>
      <c r="G57" s="58"/>
    </row>
    <row r="58" s="45" customFormat="1" ht="50" customHeight="1" spans="1:7">
      <c r="A58" s="54">
        <v>57</v>
      </c>
      <c r="B58" s="55" t="s">
        <v>3635</v>
      </c>
      <c r="C58" s="56" t="s">
        <v>3636</v>
      </c>
      <c r="D58" s="55" t="s">
        <v>2743</v>
      </c>
      <c r="E58" s="55">
        <v>23</v>
      </c>
      <c r="F58" s="57" t="str">
        <f>_xlfn.DISPIMG("ID_BDB29088D2D14DD78C858E0C3E4D748F",1)</f>
        <v>=DISPIMG("ID_BDB29088D2D14DD78C858E0C3E4D748F",1)</v>
      </c>
      <c r="G58" s="58"/>
    </row>
    <row r="59" s="45" customFormat="1" ht="50" customHeight="1" spans="1:7">
      <c r="A59" s="54">
        <v>58</v>
      </c>
      <c r="B59" s="55" t="s">
        <v>3637</v>
      </c>
      <c r="C59" s="56" t="s">
        <v>3638</v>
      </c>
      <c r="D59" s="55" t="s">
        <v>3426</v>
      </c>
      <c r="E59" s="55">
        <v>2</v>
      </c>
      <c r="F59" s="57" t="str">
        <f>_xlfn.DISPIMG("ID_677B5DB8BF944DA0B13FC75C77A5BA85",1)</f>
        <v>=DISPIMG("ID_677B5DB8BF944DA0B13FC75C77A5BA85",1)</v>
      </c>
      <c r="G59" s="58"/>
    </row>
    <row r="60" s="45" customFormat="1" ht="50" customHeight="1" spans="1:7">
      <c r="A60" s="54">
        <v>59</v>
      </c>
      <c r="B60" s="55" t="s">
        <v>3639</v>
      </c>
      <c r="C60" s="56" t="s">
        <v>3640</v>
      </c>
      <c r="D60" s="54" t="s">
        <v>3426</v>
      </c>
      <c r="E60" s="55">
        <v>2</v>
      </c>
      <c r="F60" s="57" t="str">
        <f>_xlfn.DISPIMG("ID_68BD7C4459DD40918544E95D84458043",1)</f>
        <v>=DISPIMG("ID_68BD7C4459DD40918544E95D84458043",1)</v>
      </c>
      <c r="G60" s="58"/>
    </row>
    <row r="61" s="45" customFormat="1" ht="50" customHeight="1" spans="1:7">
      <c r="A61" s="54">
        <v>60</v>
      </c>
      <c r="B61" s="55" t="s">
        <v>3641</v>
      </c>
      <c r="C61" s="59" t="s">
        <v>3642</v>
      </c>
      <c r="D61" s="55" t="s">
        <v>2743</v>
      </c>
      <c r="E61" s="55">
        <v>46</v>
      </c>
      <c r="F61" s="62" t="str">
        <f>_xlfn.DISPIMG("ID_E204CBC1FC3C45D188E66289F2A0A199",1)</f>
        <v>=DISPIMG("ID_E204CBC1FC3C45D188E66289F2A0A199",1)</v>
      </c>
      <c r="G61" s="58"/>
    </row>
    <row r="62" s="45" customFormat="1" ht="50" customHeight="1" spans="1:7">
      <c r="A62" s="54">
        <v>61</v>
      </c>
      <c r="B62" s="55" t="s">
        <v>3643</v>
      </c>
      <c r="C62" s="56" t="s">
        <v>3644</v>
      </c>
      <c r="D62" s="54" t="s">
        <v>2743</v>
      </c>
      <c r="E62" s="55">
        <v>46</v>
      </c>
      <c r="F62" s="63"/>
      <c r="G62" s="58"/>
    </row>
    <row r="63" s="45" customFormat="1" ht="50" customHeight="1" spans="1:7">
      <c r="A63" s="54">
        <v>62</v>
      </c>
      <c r="B63" s="55" t="s">
        <v>3645</v>
      </c>
      <c r="C63" s="56" t="s">
        <v>3646</v>
      </c>
      <c r="D63" s="55" t="s">
        <v>2743</v>
      </c>
      <c r="E63" s="55">
        <v>120</v>
      </c>
      <c r="F63" s="57" t="str">
        <f>_xlfn.DISPIMG("ID_EC8858B336B94E04800DD62B7BE49C38",1)</f>
        <v>=DISPIMG("ID_EC8858B336B94E04800DD62B7BE49C38",1)</v>
      </c>
      <c r="G63" s="58"/>
    </row>
    <row r="64" s="45" customFormat="1" ht="50" customHeight="1" spans="1:7">
      <c r="A64" s="54">
        <v>63</v>
      </c>
      <c r="B64" s="55" t="s">
        <v>3647</v>
      </c>
      <c r="C64" s="56" t="s">
        <v>3648</v>
      </c>
      <c r="D64" s="55" t="s">
        <v>3426</v>
      </c>
      <c r="E64" s="55">
        <v>23</v>
      </c>
      <c r="F64" s="57" t="str">
        <f>_xlfn.DISPIMG("ID_167BC11229F24601831A5D34F2A928FE",1)</f>
        <v>=DISPIMG("ID_167BC11229F24601831A5D34F2A928FE",1)</v>
      </c>
      <c r="G64" s="58"/>
    </row>
    <row r="65" s="45" customFormat="1" ht="50" customHeight="1" spans="1:7">
      <c r="A65" s="54">
        <v>64</v>
      </c>
      <c r="B65" s="55" t="s">
        <v>3649</v>
      </c>
      <c r="C65" s="56" t="s">
        <v>3650</v>
      </c>
      <c r="D65" s="55" t="s">
        <v>2798</v>
      </c>
      <c r="E65" s="55">
        <v>2</v>
      </c>
      <c r="F65" s="57" t="str">
        <f>_xlfn.DISPIMG("ID_24FAFF1A92484C54B2D0F698A977D3CC",1)</f>
        <v>=DISPIMG("ID_24FAFF1A92484C54B2D0F698A977D3CC",1)</v>
      </c>
      <c r="G65" s="58"/>
    </row>
    <row r="66" s="45" customFormat="1" ht="50" customHeight="1" spans="1:7">
      <c r="A66" s="54">
        <v>65</v>
      </c>
      <c r="B66" s="55" t="s">
        <v>3651</v>
      </c>
      <c r="C66" s="56" t="s">
        <v>3652</v>
      </c>
      <c r="D66" s="55" t="s">
        <v>2743</v>
      </c>
      <c r="E66" s="55">
        <v>100</v>
      </c>
      <c r="F66" s="57" t="str">
        <f>_xlfn.DISPIMG("ID_57A70F22E78B4A8488B6B7CF28ABE2FF",1)</f>
        <v>=DISPIMG("ID_57A70F22E78B4A8488B6B7CF28ABE2FF",1)</v>
      </c>
      <c r="G66" s="58"/>
    </row>
    <row r="67" s="45" customFormat="1" ht="50" customHeight="1" spans="1:7">
      <c r="A67" s="54">
        <v>66</v>
      </c>
      <c r="B67" s="55" t="s">
        <v>3653</v>
      </c>
      <c r="C67" s="56" t="s">
        <v>3654</v>
      </c>
      <c r="D67" s="55" t="s">
        <v>3426</v>
      </c>
      <c r="E67" s="55">
        <v>23</v>
      </c>
      <c r="F67" s="57" t="str">
        <f>_xlfn.DISPIMG("ID_93CCA33E6B92449197D8441A0CA6BFC7",1)</f>
        <v>=DISPIMG("ID_93CCA33E6B92449197D8441A0CA6BFC7",1)</v>
      </c>
      <c r="G67" s="58"/>
    </row>
    <row r="68" s="45" customFormat="1" ht="119" customHeight="1" spans="1:7">
      <c r="A68" s="54">
        <v>67</v>
      </c>
      <c r="B68" s="55" t="s">
        <v>3655</v>
      </c>
      <c r="C68" s="56" t="s">
        <v>3656</v>
      </c>
      <c r="D68" s="55" t="s">
        <v>3426</v>
      </c>
      <c r="E68" s="55">
        <v>2</v>
      </c>
      <c r="F68" s="57" t="str">
        <f>_xlfn.DISPIMG("ID_9636253AF36D422EAD97EF33DB39373A",1)</f>
        <v>=DISPIMG("ID_9636253AF36D422EAD97EF33DB39373A",1)</v>
      </c>
      <c r="G68" s="58"/>
    </row>
    <row r="69" s="45" customFormat="1" ht="50" customHeight="1" spans="1:7">
      <c r="A69" s="54">
        <v>68</v>
      </c>
      <c r="B69" s="55" t="s">
        <v>3657</v>
      </c>
      <c r="C69" s="56" t="s">
        <v>3658</v>
      </c>
      <c r="D69" s="55" t="s">
        <v>3426</v>
      </c>
      <c r="E69" s="55">
        <v>2</v>
      </c>
      <c r="F69" s="57" t="str">
        <f>_xlfn.DISPIMG("ID_049651748F224882A947A81A79448045",1)</f>
        <v>=DISPIMG("ID_049651748F224882A947A81A79448045",1)</v>
      </c>
      <c r="G69" s="58"/>
    </row>
    <row r="70" s="45" customFormat="1" ht="50" customHeight="1" spans="1:7">
      <c r="A70" s="54">
        <v>69</v>
      </c>
      <c r="B70" s="55" t="s">
        <v>3659</v>
      </c>
      <c r="C70" s="59" t="s">
        <v>3660</v>
      </c>
      <c r="D70" s="55" t="s">
        <v>2743</v>
      </c>
      <c r="E70" s="55">
        <v>120</v>
      </c>
      <c r="F70" s="57" t="str">
        <f>_xlfn.DISPIMG("ID_3AD0191110F34A5CB851DDA8893A025A",1)</f>
        <v>=DISPIMG("ID_3AD0191110F34A5CB851DDA8893A025A",1)</v>
      </c>
      <c r="G70" s="58"/>
    </row>
    <row r="71" s="45" customFormat="1" ht="75" customHeight="1" spans="1:7">
      <c r="A71" s="54">
        <v>70</v>
      </c>
      <c r="B71" s="55" t="s">
        <v>3661</v>
      </c>
      <c r="C71" s="59" t="s">
        <v>3662</v>
      </c>
      <c r="D71" s="55" t="s">
        <v>3426</v>
      </c>
      <c r="E71" s="55">
        <v>23</v>
      </c>
      <c r="F71" s="57" t="str">
        <f>_xlfn.DISPIMG("ID_ADA63BE315E84148B2B393286CC86378",1)</f>
        <v>=DISPIMG("ID_ADA63BE315E84148B2B393286CC86378",1)</v>
      </c>
      <c r="G71" s="58"/>
    </row>
    <row r="72" s="45" customFormat="1" ht="98" customHeight="1" spans="1:7">
      <c r="A72" s="54">
        <v>71</v>
      </c>
      <c r="B72" s="55" t="s">
        <v>3663</v>
      </c>
      <c r="C72" s="59" t="s">
        <v>3664</v>
      </c>
      <c r="D72" s="55" t="s">
        <v>3426</v>
      </c>
      <c r="E72" s="55">
        <v>2</v>
      </c>
      <c r="F72" s="57" t="str">
        <f>_xlfn.DISPIMG("ID_74BA38B88CAB4375B2A1D8936BB82ACC",1)</f>
        <v>=DISPIMG("ID_74BA38B88CAB4375B2A1D8936BB82ACC",1)</v>
      </c>
      <c r="G72" s="58"/>
    </row>
    <row r="73" s="45" customFormat="1" ht="50" customHeight="1" spans="1:7">
      <c r="A73" s="54">
        <v>72</v>
      </c>
      <c r="B73" s="55" t="s">
        <v>3665</v>
      </c>
      <c r="C73" s="56" t="s">
        <v>3666</v>
      </c>
      <c r="D73" s="55" t="s">
        <v>2743</v>
      </c>
      <c r="E73" s="55">
        <v>92</v>
      </c>
      <c r="F73" s="57" t="str">
        <f>_xlfn.DISPIMG("ID_A380DF13DEEE4876B8ECAEB325F631C9",1)</f>
        <v>=DISPIMG("ID_A380DF13DEEE4876B8ECAEB325F631C9",1)</v>
      </c>
      <c r="G73" s="58"/>
    </row>
    <row r="74" s="45" customFormat="1" ht="50" customHeight="1" spans="1:7">
      <c r="A74" s="54">
        <v>73</v>
      </c>
      <c r="B74" s="55" t="s">
        <v>3667</v>
      </c>
      <c r="C74" s="56" t="s">
        <v>3668</v>
      </c>
      <c r="D74" s="55" t="s">
        <v>3426</v>
      </c>
      <c r="E74" s="55">
        <v>23</v>
      </c>
      <c r="F74" s="57" t="str">
        <f>_xlfn.DISPIMG("ID_2A4322864EC34F35929DFAD2F929D4EF",1)</f>
        <v>=DISPIMG("ID_2A4322864EC34F35929DFAD2F929D4EF",1)</v>
      </c>
      <c r="G74" s="58"/>
    </row>
    <row r="75" s="45" customFormat="1" ht="50" customHeight="1" spans="1:7">
      <c r="A75" s="54">
        <v>74</v>
      </c>
      <c r="B75" s="55" t="s">
        <v>3669</v>
      </c>
      <c r="C75" s="56" t="s">
        <v>3670</v>
      </c>
      <c r="D75" s="55" t="s">
        <v>2743</v>
      </c>
      <c r="E75" s="55">
        <v>46</v>
      </c>
      <c r="F75" s="65" t="str">
        <f>_xlfn.DISPIMG("ID_EB905321431C4196A76C08F328592D46",1)</f>
        <v>=DISPIMG("ID_EB905321431C4196A76C08F328592D46",1)</v>
      </c>
      <c r="G75" s="58"/>
    </row>
    <row r="76" s="45" customFormat="1" ht="50" customHeight="1" spans="1:7">
      <c r="A76" s="54">
        <v>75</v>
      </c>
      <c r="B76" s="55" t="s">
        <v>3671</v>
      </c>
      <c r="C76" s="56" t="s">
        <v>3672</v>
      </c>
      <c r="D76" s="54" t="s">
        <v>2743</v>
      </c>
      <c r="E76" s="55">
        <v>23</v>
      </c>
      <c r="F76" s="57" t="str">
        <f>_xlfn.DISPIMG("ID_71219FE6B03B410DBF0FF3DD9623992C",1)</f>
        <v>=DISPIMG("ID_71219FE6B03B410DBF0FF3DD9623992C",1)</v>
      </c>
      <c r="G76" s="58"/>
    </row>
    <row r="77" s="45" customFormat="1" ht="50" customHeight="1" spans="1:7">
      <c r="A77" s="54">
        <v>76</v>
      </c>
      <c r="B77" s="55" t="s">
        <v>3673</v>
      </c>
      <c r="C77" s="56" t="s">
        <v>3674</v>
      </c>
      <c r="D77" s="54" t="s">
        <v>3675</v>
      </c>
      <c r="E77" s="54">
        <v>6</v>
      </c>
      <c r="F77" s="57" t="str">
        <f>_xlfn.DISPIMG("ID_939A9237F86445E5A98FFC8119414566",1)</f>
        <v>=DISPIMG("ID_939A9237F86445E5A98FFC8119414566",1)</v>
      </c>
      <c r="G77" s="58"/>
    </row>
    <row r="78" s="45" customFormat="1" ht="50" customHeight="1" spans="1:7">
      <c r="A78" s="54">
        <v>77</v>
      </c>
      <c r="B78" s="55" t="s">
        <v>3676</v>
      </c>
      <c r="C78" s="56" t="s">
        <v>3677</v>
      </c>
      <c r="D78" s="55" t="s">
        <v>3050</v>
      </c>
      <c r="E78" s="55">
        <v>23</v>
      </c>
      <c r="F78" s="57" t="str">
        <f>_xlfn.DISPIMG("ID_DE7C3294949A4CE3A433F6F068E26BB8",1)</f>
        <v>=DISPIMG("ID_DE7C3294949A4CE3A433F6F068E26BB8",1)</v>
      </c>
      <c r="G78" s="58"/>
    </row>
    <row r="79" s="45" customFormat="1" ht="50" customHeight="1" spans="1:7">
      <c r="A79" s="54">
        <v>78</v>
      </c>
      <c r="B79" s="55" t="s">
        <v>3678</v>
      </c>
      <c r="C79" s="56" t="s">
        <v>3679</v>
      </c>
      <c r="D79" s="55" t="s">
        <v>2785</v>
      </c>
      <c r="E79" s="55">
        <v>23</v>
      </c>
      <c r="F79" s="61" t="str">
        <f>_xlfn.DISPIMG("ID_F3E6065E4A0D48E4AC314E9216E012B4",1)</f>
        <v>=DISPIMG("ID_F3E6065E4A0D48E4AC314E9216E012B4",1)</v>
      </c>
      <c r="G79" s="58"/>
    </row>
    <row r="80" s="45" customFormat="1" ht="50" customHeight="1" spans="1:7">
      <c r="A80" s="54">
        <v>79</v>
      </c>
      <c r="B80" s="55" t="s">
        <v>3431</v>
      </c>
      <c r="C80" s="56" t="s">
        <v>3680</v>
      </c>
      <c r="D80" s="55" t="s">
        <v>2785</v>
      </c>
      <c r="E80" s="55">
        <v>23</v>
      </c>
      <c r="F80" s="57" t="str">
        <f>_xlfn.DISPIMG("ID_30447D7E9D3A49719FE43AE997FDFBD6",1)</f>
        <v>=DISPIMG("ID_30447D7E9D3A49719FE43AE997FDFBD6",1)</v>
      </c>
      <c r="G80" s="58"/>
    </row>
    <row r="81" s="45" customFormat="1" ht="50" customHeight="1" spans="1:7">
      <c r="A81" s="54">
        <v>80</v>
      </c>
      <c r="B81" s="55" t="s">
        <v>3681</v>
      </c>
      <c r="C81" s="56" t="s">
        <v>3682</v>
      </c>
      <c r="D81" s="55" t="s">
        <v>3050</v>
      </c>
      <c r="E81" s="55">
        <v>184</v>
      </c>
      <c r="F81" s="57" t="str">
        <f>_xlfn.DISPIMG("ID_166296E0F1FF41C7BA3D02DDD0A7D6BF",1)</f>
        <v>=DISPIMG("ID_166296E0F1FF41C7BA3D02DDD0A7D6BF",1)</v>
      </c>
      <c r="G81" s="58"/>
    </row>
    <row r="82" s="45" customFormat="1" ht="50" customHeight="1" spans="1:7">
      <c r="A82" s="54">
        <v>81</v>
      </c>
      <c r="B82" s="55" t="s">
        <v>3681</v>
      </c>
      <c r="C82" s="56" t="s">
        <v>3683</v>
      </c>
      <c r="D82" s="55" t="s">
        <v>3050</v>
      </c>
      <c r="E82" s="55">
        <v>48</v>
      </c>
      <c r="F82" s="57" t="str">
        <f>_xlfn.DISPIMG("ID_DD70A384A09D4E748F0014DC7A6BA640",1)</f>
        <v>=DISPIMG("ID_DD70A384A09D4E748F0014DC7A6BA640",1)</v>
      </c>
      <c r="G82" s="58"/>
    </row>
    <row r="83" s="45" customFormat="1" ht="50" customHeight="1" spans="1:7">
      <c r="A83" s="54">
        <v>82</v>
      </c>
      <c r="B83" s="55" t="s">
        <v>3684</v>
      </c>
      <c r="C83" s="56" t="s">
        <v>3685</v>
      </c>
      <c r="D83" s="55" t="s">
        <v>3050</v>
      </c>
      <c r="E83" s="55">
        <v>3</v>
      </c>
      <c r="F83" s="57" t="str">
        <f>_xlfn.DISPIMG("ID_9BB05EDFE52D4C888A869D3D04835AAE",1)</f>
        <v>=DISPIMG("ID_9BB05EDFE52D4C888A869D3D04835AAE",1)</v>
      </c>
      <c r="G83" s="58"/>
    </row>
    <row r="84" s="45" customFormat="1" ht="50" customHeight="1" spans="1:7">
      <c r="A84" s="54">
        <v>83</v>
      </c>
      <c r="B84" s="55" t="s">
        <v>3686</v>
      </c>
      <c r="C84" s="56" t="s">
        <v>3687</v>
      </c>
      <c r="D84" s="55" t="s">
        <v>2743</v>
      </c>
      <c r="E84" s="55">
        <v>46</v>
      </c>
      <c r="F84" s="61" t="str">
        <f>_xlfn.DISPIMG("ID_AB1C7E3623D6462D89FC11F10FD094C5",1)</f>
        <v>=DISPIMG("ID_AB1C7E3623D6462D89FC11F10FD094C5",1)</v>
      </c>
      <c r="G84" s="58"/>
    </row>
    <row r="85" s="45" customFormat="1" ht="50" customHeight="1" spans="1:7">
      <c r="A85" s="54">
        <v>84</v>
      </c>
      <c r="B85" s="55" t="s">
        <v>3688</v>
      </c>
      <c r="C85" s="56" t="s">
        <v>3689</v>
      </c>
      <c r="D85" s="55" t="s">
        <v>3026</v>
      </c>
      <c r="E85" s="55">
        <v>46</v>
      </c>
      <c r="F85" s="61" t="str">
        <f>_xlfn.DISPIMG("ID_4432C3043F1C42B08E5B1E26897B994F",1)</f>
        <v>=DISPIMG("ID_4432C3043F1C42B08E5B1E26897B994F",1)</v>
      </c>
      <c r="G85" s="58"/>
    </row>
    <row r="86" s="45" customFormat="1" ht="50" customHeight="1" spans="1:7">
      <c r="A86" s="54">
        <v>85</v>
      </c>
      <c r="B86" s="55" t="s">
        <v>3690</v>
      </c>
      <c r="C86" s="56" t="s">
        <v>3691</v>
      </c>
      <c r="D86" s="55" t="s">
        <v>2737</v>
      </c>
      <c r="E86" s="55">
        <v>46</v>
      </c>
      <c r="F86" s="61" t="str">
        <f>_xlfn.DISPIMG("ID_828C50459CCB44CF888D6C5D1A3B1817",1)</f>
        <v>=DISPIMG("ID_828C50459CCB44CF888D6C5D1A3B1817",1)</v>
      </c>
      <c r="G86" s="58"/>
    </row>
    <row r="87" s="45" customFormat="1" ht="50" customHeight="1" spans="1:7">
      <c r="A87" s="54">
        <v>86</v>
      </c>
      <c r="B87" s="55" t="s">
        <v>3692</v>
      </c>
      <c r="C87" s="56" t="s">
        <v>3693</v>
      </c>
      <c r="D87" s="55" t="s">
        <v>2737</v>
      </c>
      <c r="E87" s="55">
        <v>46</v>
      </c>
      <c r="F87" s="61" t="str">
        <f>_xlfn.DISPIMG("ID_7C7584348B0C4EDD9E45E9E3BAD27D31",1)</f>
        <v>=DISPIMG("ID_7C7584348B0C4EDD9E45E9E3BAD27D31",1)</v>
      </c>
      <c r="G87" s="58"/>
    </row>
    <row r="88" s="45" customFormat="1" ht="50" customHeight="1" spans="1:7">
      <c r="A88" s="54">
        <v>87</v>
      </c>
      <c r="B88" s="55" t="s">
        <v>3694</v>
      </c>
      <c r="C88" s="56" t="s">
        <v>3695</v>
      </c>
      <c r="D88" s="55" t="s">
        <v>2737</v>
      </c>
      <c r="E88" s="55">
        <v>46</v>
      </c>
      <c r="F88" s="61" t="str">
        <f>_xlfn.DISPIMG("ID_5683E843BBCE46A7A62029EDEBFF1A37",1)</f>
        <v>=DISPIMG("ID_5683E843BBCE46A7A62029EDEBFF1A37",1)</v>
      </c>
      <c r="G88" s="58"/>
    </row>
    <row r="89" s="45" customFormat="1" ht="50" customHeight="1" spans="1:7">
      <c r="A89" s="54">
        <v>88</v>
      </c>
      <c r="B89" s="55" t="s">
        <v>3696</v>
      </c>
      <c r="C89" s="56" t="s">
        <v>3697</v>
      </c>
      <c r="D89" s="55" t="s">
        <v>2743</v>
      </c>
      <c r="E89" s="55">
        <v>23</v>
      </c>
      <c r="F89" s="57" t="str">
        <f>_xlfn.DISPIMG("ID_AFEF4F59D171483C85C64EF5C467EC15",1)</f>
        <v>=DISPIMG("ID_AFEF4F59D171483C85C64EF5C467EC15",1)</v>
      </c>
      <c r="G89" s="58"/>
    </row>
    <row r="90" s="45" customFormat="1" ht="50" customHeight="1" spans="1:7">
      <c r="A90" s="54">
        <v>89</v>
      </c>
      <c r="B90" s="55" t="s">
        <v>3698</v>
      </c>
      <c r="C90" s="56" t="s">
        <v>3699</v>
      </c>
      <c r="D90" s="55" t="s">
        <v>2803</v>
      </c>
      <c r="E90" s="55">
        <v>12</v>
      </c>
      <c r="F90" s="57" t="str">
        <f>_xlfn.DISPIMG("ID_76C218783EFE45ACB7D040A972BFAC64",1)</f>
        <v>=DISPIMG("ID_76C218783EFE45ACB7D040A972BFAC64",1)</v>
      </c>
      <c r="G90" s="58"/>
    </row>
    <row r="91" s="45" customFormat="1" ht="50" customHeight="1" spans="1:7">
      <c r="A91" s="54">
        <v>90</v>
      </c>
      <c r="B91" s="55" t="s">
        <v>3700</v>
      </c>
      <c r="C91" s="56" t="s">
        <v>3701</v>
      </c>
      <c r="D91" s="55" t="s">
        <v>3426</v>
      </c>
      <c r="E91" s="55">
        <v>46</v>
      </c>
      <c r="F91" s="61" t="str">
        <f>_xlfn.DISPIMG("ID_556EEAF625244630A3BB7BBABAF7519A",1)</f>
        <v>=DISPIMG("ID_556EEAF625244630A3BB7BBABAF7519A",1)</v>
      </c>
      <c r="G91" s="58"/>
    </row>
    <row r="92" s="45" customFormat="1" ht="50" customHeight="1" spans="1:7">
      <c r="A92" s="54">
        <v>91</v>
      </c>
      <c r="B92" s="55" t="s">
        <v>3702</v>
      </c>
      <c r="C92" s="56" t="s">
        <v>3703</v>
      </c>
      <c r="D92" s="55" t="s">
        <v>2737</v>
      </c>
      <c r="E92" s="55">
        <v>1</v>
      </c>
      <c r="F92" s="57" t="str">
        <f>_xlfn.DISPIMG("ID_B179B5ABDF30496CA2F76A7C22603972",1)</f>
        <v>=DISPIMG("ID_B179B5ABDF30496CA2F76A7C22603972",1)</v>
      </c>
      <c r="G92" s="58"/>
    </row>
    <row r="93" s="45" customFormat="1" ht="50" customHeight="1" spans="1:7">
      <c r="A93" s="54">
        <v>92</v>
      </c>
      <c r="B93" s="55" t="s">
        <v>3704</v>
      </c>
      <c r="C93" s="56" t="s">
        <v>3705</v>
      </c>
      <c r="D93" s="55" t="s">
        <v>2737</v>
      </c>
      <c r="E93" s="55">
        <v>1</v>
      </c>
      <c r="F93" s="57" t="str">
        <f>_xlfn.DISPIMG("ID_480335A419504D2A918A76D2E02FA33E",1)</f>
        <v>=DISPIMG("ID_480335A419504D2A918A76D2E02FA33E",1)</v>
      </c>
      <c r="G93" s="58"/>
    </row>
    <row r="94" s="45" customFormat="1" ht="50" customHeight="1" spans="1:7">
      <c r="A94" s="54">
        <v>93</v>
      </c>
      <c r="B94" s="55" t="s">
        <v>3706</v>
      </c>
      <c r="C94" s="56" t="s">
        <v>3707</v>
      </c>
      <c r="D94" s="55" t="s">
        <v>2737</v>
      </c>
      <c r="E94" s="55">
        <v>1</v>
      </c>
      <c r="F94" s="62" t="str">
        <f>_xlfn.DISPIMG("ID_8BD1DA4E95874461AE19C574DD380490",1)</f>
        <v>=DISPIMG("ID_8BD1DA4E95874461AE19C574DD380490",1)</v>
      </c>
      <c r="G94" s="58"/>
    </row>
    <row r="95" s="45" customFormat="1" ht="50" customHeight="1" spans="1:7">
      <c r="A95" s="54">
        <v>94</v>
      </c>
      <c r="B95" s="55" t="s">
        <v>3708</v>
      </c>
      <c r="C95" s="56" t="s">
        <v>3707</v>
      </c>
      <c r="D95" s="55" t="s">
        <v>2737</v>
      </c>
      <c r="E95" s="55">
        <v>1</v>
      </c>
      <c r="F95" s="63"/>
      <c r="G95" s="58"/>
    </row>
    <row r="96" s="45" customFormat="1" ht="50" customHeight="1" spans="1:7">
      <c r="A96" s="54">
        <v>95</v>
      </c>
      <c r="B96" s="55" t="s">
        <v>3709</v>
      </c>
      <c r="C96" s="56" t="s">
        <v>3707</v>
      </c>
      <c r="D96" s="55" t="s">
        <v>3710</v>
      </c>
      <c r="E96" s="55">
        <v>1</v>
      </c>
      <c r="F96" s="61" t="str">
        <f>_xlfn.DISPIMG("ID_B1A86A4706924B42BDD1E90E4B6DBEC5",1)</f>
        <v>=DISPIMG("ID_B1A86A4706924B42BDD1E90E4B6DBEC5",1)</v>
      </c>
      <c r="G96" s="58"/>
    </row>
  </sheetData>
  <mergeCells count="5">
    <mergeCell ref="A1:G1"/>
    <mergeCell ref="F8:F11"/>
    <mergeCell ref="F26:F27"/>
    <mergeCell ref="F61:F62"/>
    <mergeCell ref="F94:F95"/>
  </mergeCells>
  <pageMargins left="0.75" right="0.75" top="1" bottom="1" header="0.5" footer="0.5"/>
  <pageSetup paperSize="9" scale="8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zoomScale="115" zoomScaleNormal="115" topLeftCell="A15" workbookViewId="0">
      <selection activeCell="E4" sqref="E4"/>
    </sheetView>
  </sheetViews>
  <sheetFormatPr defaultColWidth="9" defaultRowHeight="13.5"/>
  <cols>
    <col min="1" max="1" width="5.63333333333333" style="1" customWidth="1"/>
    <col min="2" max="2" width="12.025" style="1" customWidth="1"/>
    <col min="3" max="3" width="14" style="1" customWidth="1"/>
    <col min="4" max="4" width="11.5083333333333" style="1" customWidth="1"/>
    <col min="5" max="5" width="100.866666666667" style="1" customWidth="1"/>
    <col min="6" max="6" width="5.5" style="1" customWidth="1"/>
    <col min="7" max="7" width="5.13333333333333" style="1" customWidth="1"/>
    <col min="8" max="8" width="20.25" style="1" customWidth="1"/>
    <col min="9" max="9" width="14.025" style="1" customWidth="1"/>
    <col min="10" max="16384" width="9" style="1"/>
  </cols>
  <sheetData>
    <row r="1" ht="24" customHeight="1" spans="1:8">
      <c r="A1" s="2" t="s">
        <v>3711</v>
      </c>
      <c r="B1" s="2"/>
      <c r="C1" s="2"/>
      <c r="D1" s="2"/>
      <c r="E1" s="2"/>
      <c r="F1" s="2"/>
      <c r="G1" s="2"/>
      <c r="H1" s="2"/>
    </row>
    <row r="2" ht="25" customHeight="1" spans="1:8">
      <c r="A2" s="3" t="s">
        <v>1</v>
      </c>
      <c r="B2" s="4" t="s">
        <v>2732</v>
      </c>
      <c r="C2" s="4" t="s">
        <v>3712</v>
      </c>
      <c r="D2" s="4" t="s">
        <v>3713</v>
      </c>
      <c r="E2" s="4" t="s">
        <v>2949</v>
      </c>
      <c r="F2" s="4" t="s">
        <v>5</v>
      </c>
      <c r="G2" s="4" t="s">
        <v>6</v>
      </c>
      <c r="H2" s="4" t="s">
        <v>7</v>
      </c>
    </row>
    <row r="3" ht="408" customHeight="1" spans="1:8">
      <c r="A3" s="5">
        <v>1</v>
      </c>
      <c r="B3" s="5" t="s">
        <v>3714</v>
      </c>
      <c r="C3" s="6" t="str">
        <f>_xlfn.DISPIMG("ID_200D646B95994C4A95A2B90666E45069",1)</f>
        <v>=DISPIMG("ID_200D646B95994C4A95A2B90666E45069",1)</v>
      </c>
      <c r="D3" s="7" t="s">
        <v>3715</v>
      </c>
      <c r="E3" s="6" t="s">
        <v>3716</v>
      </c>
      <c r="F3" s="8">
        <v>6300</v>
      </c>
      <c r="G3" s="5" t="s">
        <v>2737</v>
      </c>
      <c r="H3" s="9" t="s">
        <v>3717</v>
      </c>
    </row>
    <row r="4" ht="72" customHeight="1" spans="1:8">
      <c r="A4" s="5">
        <v>2</v>
      </c>
      <c r="B4" s="5" t="s">
        <v>3718</v>
      </c>
      <c r="C4" s="5" t="str">
        <f>_xlfn.DISPIMG("ID_B22800FB9B824125B23C5895E5D7EC69",1)</f>
        <v>=DISPIMG("ID_B22800FB9B824125B23C5895E5D7EC69",1)</v>
      </c>
      <c r="D4" s="7" t="s">
        <v>3719</v>
      </c>
      <c r="E4" s="10" t="s">
        <v>3720</v>
      </c>
      <c r="F4" s="5">
        <v>1000</v>
      </c>
      <c r="G4" s="5" t="s">
        <v>2737</v>
      </c>
      <c r="H4" s="11" t="s">
        <v>3721</v>
      </c>
    </row>
    <row r="5" ht="62" customHeight="1" spans="1:8">
      <c r="A5" s="12">
        <v>3</v>
      </c>
      <c r="B5" s="13" t="s">
        <v>3722</v>
      </c>
      <c r="C5" s="14" t="str">
        <f>_xlfn.DISPIMG("ID_6D8AB5F577ED41149546317942BADCB8",1)</f>
        <v>=DISPIMG("ID_6D8AB5F577ED41149546317942BADCB8",1)</v>
      </c>
      <c r="D5" s="15" t="s">
        <v>3723</v>
      </c>
      <c r="E5" s="10" t="s">
        <v>3724</v>
      </c>
      <c r="F5" s="5">
        <v>96</v>
      </c>
      <c r="G5" s="16" t="s">
        <v>2740</v>
      </c>
      <c r="H5" s="17" t="s">
        <v>3725</v>
      </c>
    </row>
    <row r="6" ht="23" customHeight="1" spans="1:8">
      <c r="A6" s="18"/>
      <c r="B6" s="19"/>
      <c r="C6" s="18"/>
      <c r="D6" s="15" t="s">
        <v>3726</v>
      </c>
      <c r="E6" s="20" t="s">
        <v>3727</v>
      </c>
      <c r="F6" s="21">
        <v>96</v>
      </c>
      <c r="G6" s="22" t="s">
        <v>2740</v>
      </c>
      <c r="H6" s="23"/>
    </row>
    <row r="7" ht="236" customHeight="1" spans="1:9">
      <c r="A7" s="5">
        <v>4</v>
      </c>
      <c r="B7" s="8" t="s">
        <v>3728</v>
      </c>
      <c r="C7" s="24" t="str">
        <f>_xlfn.DISPIMG("ID_77F43921F862402CAE79D187551E92C3",1)</f>
        <v>=DISPIMG("ID_77F43921F862402CAE79D187551E92C3",1)</v>
      </c>
      <c r="D7" s="25" t="s">
        <v>3729</v>
      </c>
      <c r="E7" s="26" t="s">
        <v>3730</v>
      </c>
      <c r="F7" s="27">
        <v>136</v>
      </c>
      <c r="G7" s="28" t="s">
        <v>2740</v>
      </c>
      <c r="H7" s="9" t="s">
        <v>3731</v>
      </c>
      <c r="I7" s="44"/>
    </row>
    <row r="8" s="1" customFormat="1" ht="224" customHeight="1" spans="1:9">
      <c r="A8" s="5">
        <v>5</v>
      </c>
      <c r="B8" s="8" t="s">
        <v>3732</v>
      </c>
      <c r="C8" s="29" t="str">
        <f>_xlfn.DISPIMG("ID_95704AC682AD4D078AA3F4C26D31D96E",1)</f>
        <v>=DISPIMG("ID_95704AC682AD4D078AA3F4C26D31D96E",1)</v>
      </c>
      <c r="D8" s="30" t="s">
        <v>3733</v>
      </c>
      <c r="E8" s="31" t="s">
        <v>3734</v>
      </c>
      <c r="F8" s="27">
        <v>6</v>
      </c>
      <c r="G8" s="28" t="s">
        <v>2740</v>
      </c>
      <c r="H8" s="32" t="s">
        <v>3735</v>
      </c>
      <c r="I8" s="44"/>
    </row>
    <row r="9" ht="51" customHeight="1" spans="1:8">
      <c r="A9" s="5">
        <v>6</v>
      </c>
      <c r="B9" s="5" t="s">
        <v>3736</v>
      </c>
      <c r="C9" s="5" t="str">
        <f>_xlfn.DISPIMG("ID_2561BA486FF3432FAC84571532483C7F",1)</f>
        <v>=DISPIMG("ID_2561BA486FF3432FAC84571532483C7F",1)</v>
      </c>
      <c r="D9" s="33" t="s">
        <v>3737</v>
      </c>
      <c r="E9" s="34" t="s">
        <v>3738</v>
      </c>
      <c r="F9" s="5">
        <v>60</v>
      </c>
      <c r="G9" s="5" t="s">
        <v>3348</v>
      </c>
      <c r="H9" s="11" t="s">
        <v>3739</v>
      </c>
    </row>
    <row r="10" ht="134" customHeight="1" spans="1:8">
      <c r="A10" s="5">
        <v>7</v>
      </c>
      <c r="B10" s="8" t="s">
        <v>3740</v>
      </c>
      <c r="C10" s="35" t="str">
        <f>_xlfn.DISPIMG("ID_FE16B249F0C045EB8AC3B072460D54AC",1)</f>
        <v>=DISPIMG("ID_FE16B249F0C045EB8AC3B072460D54AC",1)</v>
      </c>
      <c r="D10" s="36" t="s">
        <v>3741</v>
      </c>
      <c r="E10" s="37" t="s">
        <v>3742</v>
      </c>
      <c r="F10" s="5">
        <v>129</v>
      </c>
      <c r="G10" s="5" t="s">
        <v>2737</v>
      </c>
      <c r="H10" s="9" t="s">
        <v>3743</v>
      </c>
    </row>
    <row r="11" ht="77" customHeight="1" spans="1:8">
      <c r="A11" s="5">
        <v>8</v>
      </c>
      <c r="B11" s="5" t="s">
        <v>3744</v>
      </c>
      <c r="C11" s="6" t="str">
        <f>_xlfn.DISPIMG("ID_EA11B73BEFF34855AD5203DF44A390F2",1)</f>
        <v>=DISPIMG("ID_EA11B73BEFF34855AD5203DF44A390F2",1)</v>
      </c>
      <c r="D11" s="5" t="s">
        <v>3745</v>
      </c>
      <c r="E11" s="6" t="s">
        <v>2954</v>
      </c>
      <c r="F11" s="8">
        <v>230</v>
      </c>
      <c r="G11" s="8" t="s">
        <v>2798</v>
      </c>
      <c r="H11" s="32" t="s">
        <v>3746</v>
      </c>
    </row>
    <row r="12" ht="76" customHeight="1" spans="1:9">
      <c r="A12" s="5">
        <v>9</v>
      </c>
      <c r="B12" s="5" t="s">
        <v>2956</v>
      </c>
      <c r="C12" s="8" t="str">
        <f>_xlfn.DISPIMG("ID_4484D31038E14C47877238F7E5E08009",1)</f>
        <v>=DISPIMG("ID_4484D31038E14C47877238F7E5E08009",1)</v>
      </c>
      <c r="D12" s="5" t="s">
        <v>3747</v>
      </c>
      <c r="E12" s="6" t="s">
        <v>2957</v>
      </c>
      <c r="F12" s="8">
        <v>230</v>
      </c>
      <c r="G12" s="8" t="s">
        <v>2785</v>
      </c>
      <c r="H12" s="32" t="s">
        <v>3748</v>
      </c>
      <c r="I12" s="44"/>
    </row>
    <row r="13" ht="43" customHeight="1" spans="1:9">
      <c r="A13" s="5">
        <v>10</v>
      </c>
      <c r="B13" s="8" t="s">
        <v>3749</v>
      </c>
      <c r="C13" s="38" t="str">
        <f>_xlfn.DISPIMG("ID_177F9A41923D4D9B8A2B4BF2D6076AA0",1)</f>
        <v>=DISPIMG("ID_177F9A41923D4D9B8A2B4BF2D6076AA0",1)</v>
      </c>
      <c r="D13" s="5" t="s">
        <v>3750</v>
      </c>
      <c r="E13" s="34" t="s">
        <v>3751</v>
      </c>
      <c r="F13" s="5">
        <v>270</v>
      </c>
      <c r="G13" s="8" t="s">
        <v>2798</v>
      </c>
      <c r="H13" s="32" t="s">
        <v>3752</v>
      </c>
      <c r="I13" s="44"/>
    </row>
    <row r="14" ht="38" customHeight="1" spans="1:9">
      <c r="A14" s="5">
        <v>11</v>
      </c>
      <c r="B14" s="8" t="s">
        <v>3753</v>
      </c>
      <c r="C14" s="38"/>
      <c r="D14" s="39" t="s">
        <v>3754</v>
      </c>
      <c r="E14" s="34" t="s">
        <v>3755</v>
      </c>
      <c r="F14" s="5">
        <v>1080</v>
      </c>
      <c r="G14" s="8" t="s">
        <v>2785</v>
      </c>
      <c r="H14" s="32" t="s">
        <v>3756</v>
      </c>
      <c r="I14" s="44"/>
    </row>
    <row r="15" ht="121" customHeight="1" spans="1:9">
      <c r="A15" s="5">
        <v>12</v>
      </c>
      <c r="B15" s="40" t="s">
        <v>3757</v>
      </c>
      <c r="C15" s="41" t="str">
        <f>_xlfn.DISPIMG("ID_D74497FA35ED4020B9612EDE99721062",1)</f>
        <v>=DISPIMG("ID_D74497FA35ED4020B9612EDE99721062",1)</v>
      </c>
      <c r="D15" s="5" t="s">
        <v>3758</v>
      </c>
      <c r="E15" s="42" t="s">
        <v>3759</v>
      </c>
      <c r="F15" s="5">
        <v>32</v>
      </c>
      <c r="G15" s="8" t="s">
        <v>2740</v>
      </c>
      <c r="H15" s="32" t="s">
        <v>3760</v>
      </c>
      <c r="I15" s="44"/>
    </row>
    <row r="16" ht="121" customHeight="1" spans="1:9">
      <c r="A16" s="5">
        <v>13</v>
      </c>
      <c r="B16" s="40" t="s">
        <v>3761</v>
      </c>
      <c r="C16" s="41" t="str">
        <f>_xlfn.DISPIMG("ID_1DE2340E6FD34343A3965CC12693CD76",1)</f>
        <v>=DISPIMG("ID_1DE2340E6FD34343A3965CC12693CD76",1)</v>
      </c>
      <c r="D16" s="5" t="s">
        <v>3762</v>
      </c>
      <c r="E16" s="43" t="s">
        <v>3763</v>
      </c>
      <c r="F16" s="5">
        <v>3</v>
      </c>
      <c r="G16" s="8" t="s">
        <v>2740</v>
      </c>
      <c r="H16" s="32" t="s">
        <v>3764</v>
      </c>
      <c r="I16" s="44"/>
    </row>
  </sheetData>
  <mergeCells count="6">
    <mergeCell ref="A1:H1"/>
    <mergeCell ref="A5:A6"/>
    <mergeCell ref="B5:B6"/>
    <mergeCell ref="C5:C6"/>
    <mergeCell ref="C13:C14"/>
    <mergeCell ref="H5:H6"/>
  </mergeCells>
  <pageMargins left="0.550694444444444" right="0.472222222222222" top="0.354166666666667" bottom="0.472222222222222" header="0.275" footer="0.236111111111111"/>
  <pageSetup paperSize="9" scale="7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24" workbookViewId="0">
      <selection activeCell="C28" sqref="C28"/>
    </sheetView>
  </sheetViews>
  <sheetFormatPr defaultColWidth="9" defaultRowHeight="16.5" outlineLevelCol="6"/>
  <cols>
    <col min="1" max="1" width="5.25" style="237" customWidth="1"/>
    <col min="2" max="2" width="12.1333333333333" style="239" customWidth="1"/>
    <col min="3" max="3" width="89.875" style="237" customWidth="1"/>
    <col min="4" max="4" width="5.63333333333333" style="240" customWidth="1"/>
    <col min="5" max="5" width="6" style="237" customWidth="1"/>
    <col min="6" max="6" width="22.6333333333333" style="237" customWidth="1"/>
    <col min="7" max="7" width="10.25" style="237" customWidth="1"/>
    <col min="8" max="16378" width="9" style="237"/>
    <col min="16379" max="16384" width="9" style="241"/>
  </cols>
  <sheetData>
    <row r="1" s="237" customFormat="1" ht="22.5" spans="1:7">
      <c r="A1" s="242" t="s">
        <v>2731</v>
      </c>
      <c r="B1" s="243"/>
      <c r="C1" s="242"/>
      <c r="D1" s="242"/>
      <c r="E1" s="242"/>
      <c r="F1" s="242"/>
      <c r="G1" s="242"/>
    </row>
    <row r="2" s="237" customFormat="1" ht="25" customHeight="1" spans="1:7">
      <c r="A2" s="244" t="s">
        <v>1</v>
      </c>
      <c r="B2" s="245" t="s">
        <v>2732</v>
      </c>
      <c r="C2" s="244" t="s">
        <v>2733</v>
      </c>
      <c r="D2" s="244" t="s">
        <v>5</v>
      </c>
      <c r="E2" s="244" t="s">
        <v>6</v>
      </c>
      <c r="F2" s="244" t="s">
        <v>2734</v>
      </c>
      <c r="G2" s="244" t="s">
        <v>7</v>
      </c>
    </row>
    <row r="3" s="237" customFormat="1" ht="17" customHeight="1" spans="1:7">
      <c r="A3" s="76">
        <v>1</v>
      </c>
      <c r="B3" s="73" t="s">
        <v>2735</v>
      </c>
      <c r="C3" s="114" t="s">
        <v>2736</v>
      </c>
      <c r="D3" s="76">
        <v>1</v>
      </c>
      <c r="E3" s="76" t="s">
        <v>2737</v>
      </c>
      <c r="F3" s="76"/>
      <c r="G3" s="76"/>
    </row>
    <row r="4" s="237" customFormat="1" ht="84" customHeight="1" spans="1:7">
      <c r="A4" s="76">
        <v>2</v>
      </c>
      <c r="B4" s="73" t="s">
        <v>2738</v>
      </c>
      <c r="C4" s="77" t="s">
        <v>2739</v>
      </c>
      <c r="D4" s="76">
        <v>1</v>
      </c>
      <c r="E4" s="76" t="s">
        <v>2740</v>
      </c>
      <c r="F4" s="76" t="str">
        <f>_xlfn.DISPIMG("ID_FFD67F0DF04647ED9EDD13AAC8891295",1)</f>
        <v>=DISPIMG("ID_FFD67F0DF04647ED9EDD13AAC8891295",1)</v>
      </c>
      <c r="G4" s="76"/>
    </row>
    <row r="5" s="237" customFormat="1" ht="69" customHeight="1" spans="1:7">
      <c r="A5" s="76">
        <v>3</v>
      </c>
      <c r="B5" s="73" t="s">
        <v>2741</v>
      </c>
      <c r="C5" s="114" t="s">
        <v>2742</v>
      </c>
      <c r="D5" s="76">
        <v>1</v>
      </c>
      <c r="E5" s="76" t="s">
        <v>2743</v>
      </c>
      <c r="F5" s="76" t="str">
        <f>_xlfn.DISPIMG("ID_DC99E1B9338D4E15896C66F134EE050C",1)</f>
        <v>=DISPIMG("ID_DC99E1B9338D4E15896C66F134EE050C",1)</v>
      </c>
      <c r="G5" s="76"/>
    </row>
    <row r="6" s="238" customFormat="1" ht="384" customHeight="1" spans="1:7">
      <c r="A6" s="76">
        <v>4</v>
      </c>
      <c r="B6" s="73" t="s">
        <v>2744</v>
      </c>
      <c r="C6" s="114" t="s">
        <v>2745</v>
      </c>
      <c r="D6" s="73">
        <v>1</v>
      </c>
      <c r="E6" s="73" t="s">
        <v>2740</v>
      </c>
      <c r="F6" s="73" t="str">
        <f>_xlfn.DISPIMG("ID_3463D0F8AC1D4414AB2F4A800AA525D7",1)</f>
        <v>=DISPIMG("ID_3463D0F8AC1D4414AB2F4A800AA525D7",1)</v>
      </c>
      <c r="G6" s="114"/>
    </row>
    <row r="7" s="238" customFormat="1" ht="147" customHeight="1" spans="1:7">
      <c r="A7" s="76">
        <v>5</v>
      </c>
      <c r="B7" s="73" t="s">
        <v>2746</v>
      </c>
      <c r="C7" s="114" t="s">
        <v>2747</v>
      </c>
      <c r="D7" s="73">
        <v>1</v>
      </c>
      <c r="E7" s="73" t="s">
        <v>2748</v>
      </c>
      <c r="F7" s="73" t="str">
        <f>_xlfn.DISPIMG("ID_A5C0E9D1A45E4E2EB736B9435D5BA8C8",1)</f>
        <v>=DISPIMG("ID_A5C0E9D1A45E4E2EB736B9435D5BA8C8",1)</v>
      </c>
      <c r="G7" s="114"/>
    </row>
    <row r="8" s="238" customFormat="1" ht="305" customHeight="1" spans="1:7">
      <c r="A8" s="76">
        <v>6</v>
      </c>
      <c r="B8" s="73" t="s">
        <v>2749</v>
      </c>
      <c r="C8" s="114" t="s">
        <v>2750</v>
      </c>
      <c r="D8" s="73">
        <v>1</v>
      </c>
      <c r="E8" s="73" t="s">
        <v>2748</v>
      </c>
      <c r="F8" s="73" t="str">
        <f>_xlfn.DISPIMG("ID_CDDE1ED9F60247C1B9BF8B0C56394EA6",1)</f>
        <v>=DISPIMG("ID_CDDE1ED9F60247C1B9BF8B0C56394EA6",1)</v>
      </c>
      <c r="G8" s="114"/>
    </row>
    <row r="9" s="238" customFormat="1" ht="264" customHeight="1" spans="1:7">
      <c r="A9" s="76">
        <v>7</v>
      </c>
      <c r="B9" s="73" t="s">
        <v>2751</v>
      </c>
      <c r="C9" s="114" t="s">
        <v>2752</v>
      </c>
      <c r="D9" s="76">
        <v>1</v>
      </c>
      <c r="E9" s="76" t="s">
        <v>2740</v>
      </c>
      <c r="F9" s="76" t="str">
        <f>_xlfn.DISPIMG("ID_A6F023016A7542C785772D73C4FE0AA6",1)</f>
        <v>=DISPIMG("ID_A6F023016A7542C785772D73C4FE0AA6",1)</v>
      </c>
      <c r="G9" s="73"/>
    </row>
    <row r="10" s="237" customFormat="1" ht="202" customHeight="1" spans="1:7">
      <c r="A10" s="76">
        <v>8</v>
      </c>
      <c r="B10" s="73" t="s">
        <v>2753</v>
      </c>
      <c r="C10" s="114" t="s">
        <v>2754</v>
      </c>
      <c r="D10" s="76">
        <v>1</v>
      </c>
      <c r="E10" s="76" t="s">
        <v>2755</v>
      </c>
      <c r="F10" s="76" t="str">
        <f>_xlfn.DISPIMG("ID_EFFC27766C774434B99B822D30DB9E85",1)</f>
        <v>=DISPIMG("ID_EFFC27766C774434B99B822D30DB9E85",1)</v>
      </c>
      <c r="G10" s="76"/>
    </row>
    <row r="11" s="237" customFormat="1" ht="117" customHeight="1" spans="1:7">
      <c r="A11" s="76">
        <v>9</v>
      </c>
      <c r="B11" s="73" t="s">
        <v>2756</v>
      </c>
      <c r="C11" s="114" t="s">
        <v>2757</v>
      </c>
      <c r="D11" s="76">
        <v>1</v>
      </c>
      <c r="E11" s="76" t="s">
        <v>2740</v>
      </c>
      <c r="F11" s="76" t="str">
        <f>_xlfn.DISPIMG("ID_036DC7FDE1B541B5A3037C6AB9C3EC36",1)</f>
        <v>=DISPIMG("ID_036DC7FDE1B541B5A3037C6AB9C3EC36",1)</v>
      </c>
      <c r="G11" s="76"/>
    </row>
    <row r="12" s="237" customFormat="1" ht="129" customHeight="1" spans="1:7">
      <c r="A12" s="76">
        <v>10</v>
      </c>
      <c r="B12" s="73" t="s">
        <v>2758</v>
      </c>
      <c r="C12" s="114" t="s">
        <v>2759</v>
      </c>
      <c r="D12" s="76">
        <v>1</v>
      </c>
      <c r="E12" s="76" t="s">
        <v>2743</v>
      </c>
      <c r="F12" s="76" t="str">
        <f>_xlfn.DISPIMG("ID_187CF2D0F303449387A687923A902BEE",1)</f>
        <v>=DISPIMG("ID_187CF2D0F303449387A687923A902BEE",1)</v>
      </c>
      <c r="G12" s="76"/>
    </row>
    <row r="13" s="237" customFormat="1" ht="63.75" customHeight="1" spans="1:7">
      <c r="A13" s="76">
        <v>11</v>
      </c>
      <c r="B13" s="73" t="s">
        <v>2760</v>
      </c>
      <c r="C13" s="114" t="s">
        <v>2761</v>
      </c>
      <c r="D13" s="76">
        <v>1</v>
      </c>
      <c r="E13" s="76" t="s">
        <v>2743</v>
      </c>
      <c r="F13" s="76" t="str">
        <f>_xlfn.DISPIMG("ID_C5C724A1D417403DABF6DB772DF3DCE1",1)</f>
        <v>=DISPIMG("ID_C5C724A1D417403DABF6DB772DF3DCE1",1)</v>
      </c>
      <c r="G13" s="76"/>
    </row>
    <row r="14" s="237" customFormat="1" ht="71.25" spans="1:7">
      <c r="A14" s="76">
        <v>12</v>
      </c>
      <c r="B14" s="73" t="s">
        <v>2762</v>
      </c>
      <c r="C14" s="114" t="s">
        <v>2763</v>
      </c>
      <c r="D14" s="76">
        <v>1</v>
      </c>
      <c r="E14" s="76" t="s">
        <v>2737</v>
      </c>
      <c r="F14" s="76" t="str">
        <f>_xlfn.DISPIMG("ID_999BFA316B624ACAAE880F767922F685",1)</f>
        <v>=DISPIMG("ID_999BFA316B624ACAAE880F767922F685",1)</v>
      </c>
      <c r="G14" s="76"/>
    </row>
    <row r="15" s="237" customFormat="1" ht="95" customHeight="1" spans="1:7">
      <c r="A15" s="76">
        <v>13</v>
      </c>
      <c r="B15" s="73" t="s">
        <v>2764</v>
      </c>
      <c r="C15" s="114" t="s">
        <v>2765</v>
      </c>
      <c r="D15" s="76">
        <v>1</v>
      </c>
      <c r="E15" s="76" t="s">
        <v>2737</v>
      </c>
      <c r="F15" s="76" t="str">
        <f>_xlfn.DISPIMG("ID_610254417FEF467DA1CC5760EC3C3A7B",1)</f>
        <v>=DISPIMG("ID_610254417FEF467DA1CC5760EC3C3A7B",1)</v>
      </c>
      <c r="G15" s="76"/>
    </row>
    <row r="16" s="237" customFormat="1" ht="72.75" customHeight="1" spans="1:7">
      <c r="A16" s="76">
        <v>14</v>
      </c>
      <c r="B16" s="73" t="s">
        <v>2766</v>
      </c>
      <c r="C16" s="114" t="s">
        <v>2767</v>
      </c>
      <c r="D16" s="76">
        <v>1</v>
      </c>
      <c r="E16" s="76" t="s">
        <v>2737</v>
      </c>
      <c r="F16" s="76" t="str">
        <f>_xlfn.DISPIMG("ID_AAB56E9B4999447A8407258A76AE5E3C",1)</f>
        <v>=DISPIMG("ID_AAB56E9B4999447A8407258A76AE5E3C",1)</v>
      </c>
      <c r="G16" s="76"/>
    </row>
    <row r="17" s="237" customFormat="1" ht="85.5" spans="1:7">
      <c r="A17" s="76">
        <v>15</v>
      </c>
      <c r="B17" s="73" t="s">
        <v>2768</v>
      </c>
      <c r="C17" s="114" t="s">
        <v>2769</v>
      </c>
      <c r="D17" s="76">
        <v>1</v>
      </c>
      <c r="E17" s="76" t="s">
        <v>2737</v>
      </c>
      <c r="F17" s="76" t="str">
        <f>_xlfn.DISPIMG("ID_9F35DB5AC2CC4EC2ABF779D95C94D0BA",1)</f>
        <v>=DISPIMG("ID_9F35DB5AC2CC4EC2ABF779D95C94D0BA",1)</v>
      </c>
      <c r="G17" s="76"/>
    </row>
    <row r="18" s="237" customFormat="1" ht="60" customHeight="1" spans="1:7">
      <c r="A18" s="76">
        <v>16</v>
      </c>
      <c r="B18" s="73" t="s">
        <v>2770</v>
      </c>
      <c r="C18" s="114" t="s">
        <v>2771</v>
      </c>
      <c r="D18" s="76">
        <v>4</v>
      </c>
      <c r="E18" s="76" t="s">
        <v>2737</v>
      </c>
      <c r="F18" s="76" t="str">
        <f>_xlfn.DISPIMG("ID_76A86041F45247BF8C0F5C0712AB20C4",1)</f>
        <v>=DISPIMG("ID_76A86041F45247BF8C0F5C0712AB20C4",1)</v>
      </c>
      <c r="G18" s="76"/>
    </row>
    <row r="19" s="237" customFormat="1" ht="60.9" spans="1:7">
      <c r="A19" s="76">
        <v>17</v>
      </c>
      <c r="B19" s="73" t="s">
        <v>2772</v>
      </c>
      <c r="C19" s="114" t="s">
        <v>2773</v>
      </c>
      <c r="D19" s="76">
        <v>6</v>
      </c>
      <c r="E19" s="76" t="s">
        <v>2737</v>
      </c>
      <c r="F19" s="76" t="str">
        <f>_xlfn.DISPIMG("ID_C5632219C568400A983A41C22EA2FF4E",1)</f>
        <v>=DISPIMG("ID_C5632219C568400A983A41C22EA2FF4E",1)</v>
      </c>
      <c r="G19" s="76"/>
    </row>
    <row r="20" s="237" customFormat="1" ht="118" customHeight="1" spans="1:7">
      <c r="A20" s="76">
        <v>18</v>
      </c>
      <c r="B20" s="73" t="s">
        <v>2774</v>
      </c>
      <c r="C20" s="77" t="s">
        <v>2775</v>
      </c>
      <c r="D20" s="76">
        <v>1</v>
      </c>
      <c r="E20" s="76" t="s">
        <v>2737</v>
      </c>
      <c r="F20" s="76" t="str">
        <f>_xlfn.DISPIMG("ID_B7E6F5E0290244F288CA6E1AFB51084B",1)</f>
        <v>=DISPIMG("ID_B7E6F5E0290244F288CA6E1AFB51084B",1)</v>
      </c>
      <c r="G20" s="76"/>
    </row>
    <row r="21" s="237" customFormat="1" ht="114" customHeight="1" spans="1:7">
      <c r="A21" s="76">
        <v>19</v>
      </c>
      <c r="B21" s="73" t="s">
        <v>2776</v>
      </c>
      <c r="C21" s="114" t="s">
        <v>2777</v>
      </c>
      <c r="D21" s="76">
        <v>46</v>
      </c>
      <c r="E21" s="76" t="s">
        <v>2743</v>
      </c>
      <c r="F21" s="76" t="str">
        <f>_xlfn.DISPIMG("ID_94E755AD01A645788918A544CFE64030",1)</f>
        <v>=DISPIMG("ID_94E755AD01A645788918A544CFE64030",1)</v>
      </c>
      <c r="G21" s="76"/>
    </row>
    <row r="22" s="237" customFormat="1" ht="58.5" customHeight="1" spans="1:7">
      <c r="A22" s="76">
        <v>20</v>
      </c>
      <c r="B22" s="73" t="s">
        <v>2778</v>
      </c>
      <c r="C22" s="114" t="s">
        <v>2779</v>
      </c>
      <c r="D22" s="76">
        <v>46</v>
      </c>
      <c r="E22" s="76" t="s">
        <v>2780</v>
      </c>
      <c r="F22" s="76" t="str">
        <f>_xlfn.DISPIMG("ID_EA4D08F27F33421C99750B3E1FF1C29E",1)</f>
        <v>=DISPIMG("ID_EA4D08F27F33421C99750B3E1FF1C29E",1)</v>
      </c>
      <c r="G22" s="76"/>
    </row>
    <row r="23" s="237" customFormat="1" ht="68.25" customHeight="1" spans="1:7">
      <c r="A23" s="76">
        <v>21</v>
      </c>
      <c r="B23" s="73" t="s">
        <v>2781</v>
      </c>
      <c r="C23" s="77" t="s">
        <v>2782</v>
      </c>
      <c r="D23" s="76">
        <v>46</v>
      </c>
      <c r="E23" s="76" t="s">
        <v>2780</v>
      </c>
      <c r="F23" s="76" t="str">
        <f>_xlfn.DISPIMG("ID_9DE9D268CE8C48EAAE57A88EFFD0B9B2",1)</f>
        <v>=DISPIMG("ID_9DE9D268CE8C48EAAE57A88EFFD0B9B2",1)</v>
      </c>
      <c r="G23" s="76"/>
    </row>
    <row r="24" s="237" customFormat="1" ht="72.75" customHeight="1" spans="1:7">
      <c r="A24" s="76">
        <v>22</v>
      </c>
      <c r="B24" s="73" t="s">
        <v>2783</v>
      </c>
      <c r="C24" s="114" t="s">
        <v>2784</v>
      </c>
      <c r="D24" s="76">
        <v>6</v>
      </c>
      <c r="E24" s="76" t="s">
        <v>2785</v>
      </c>
      <c r="F24" s="76" t="str">
        <f>_xlfn.DISPIMG("ID_FA8458643910497BBE94FC198A35C9AF",1)</f>
        <v>=DISPIMG("ID_FA8458643910497BBE94FC198A35C9AF",1)</v>
      </c>
      <c r="G24" s="76"/>
    </row>
    <row r="25" s="237" customFormat="1" ht="71.25" customHeight="1" spans="1:7">
      <c r="A25" s="76">
        <v>23</v>
      </c>
      <c r="B25" s="73" t="s">
        <v>2786</v>
      </c>
      <c r="C25" s="114" t="s">
        <v>2787</v>
      </c>
      <c r="D25" s="76">
        <v>6</v>
      </c>
      <c r="E25" s="76" t="s">
        <v>2785</v>
      </c>
      <c r="F25" s="76" t="str">
        <f>_xlfn.DISPIMG("ID_1A3FCACBDEDB452EA57968CBA8965389",1)</f>
        <v>=DISPIMG("ID_1A3FCACBDEDB452EA57968CBA8965389",1)</v>
      </c>
      <c r="G25" s="76"/>
    </row>
    <row r="26" s="237" customFormat="1" ht="85.5" spans="1:7">
      <c r="A26" s="76">
        <v>24</v>
      </c>
      <c r="B26" s="73" t="s">
        <v>2788</v>
      </c>
      <c r="C26" s="114" t="s">
        <v>2789</v>
      </c>
      <c r="D26" s="76">
        <v>1</v>
      </c>
      <c r="E26" s="76" t="s">
        <v>2790</v>
      </c>
      <c r="F26" s="76" t="str">
        <f>_xlfn.DISPIMG("ID_C326B115E53C418787F625D7CA821C5E",1)</f>
        <v>=DISPIMG("ID_C326B115E53C418787F625D7CA821C5E",1)</v>
      </c>
      <c r="G26" s="76"/>
    </row>
    <row r="27" s="237" customFormat="1" ht="94" customHeight="1" spans="1:7">
      <c r="A27" s="76">
        <v>25</v>
      </c>
      <c r="B27" s="73" t="s">
        <v>2791</v>
      </c>
      <c r="C27" s="77" t="s">
        <v>2792</v>
      </c>
      <c r="D27" s="76">
        <v>45</v>
      </c>
      <c r="E27" s="76" t="s">
        <v>2743</v>
      </c>
      <c r="F27" s="76" t="str">
        <f>_xlfn.DISPIMG("ID_01F792B98456466F93D497491B6DBB2C",1)</f>
        <v>=DISPIMG("ID_01F792B98456466F93D497491B6DBB2C",1)</v>
      </c>
      <c r="G27" s="76"/>
    </row>
    <row r="28" s="237" customFormat="1" ht="60.95" spans="1:7">
      <c r="A28" s="76">
        <v>26</v>
      </c>
      <c r="B28" s="73" t="s">
        <v>2793</v>
      </c>
      <c r="C28" s="114" t="s">
        <v>2794</v>
      </c>
      <c r="D28" s="73">
        <v>45</v>
      </c>
      <c r="E28" s="76" t="s">
        <v>2743</v>
      </c>
      <c r="F28" s="76" t="str">
        <f>_xlfn.DISPIMG("ID_19E42C009B7040B68D9D35C3D9714117",1)</f>
        <v>=DISPIMG("ID_19E42C009B7040B68D9D35C3D9714117",1)</v>
      </c>
      <c r="G28" s="76"/>
    </row>
    <row r="29" s="237" customFormat="1" spans="2:4">
      <c r="B29" s="239"/>
      <c r="D29" s="240"/>
    </row>
    <row r="30" s="237" customFormat="1" spans="2:4">
      <c r="B30" s="239"/>
      <c r="D30" s="240"/>
    </row>
    <row r="31" s="237" customFormat="1" spans="2:4">
      <c r="B31" s="239"/>
      <c r="D31" s="240"/>
    </row>
    <row r="32" s="237" customFormat="1" spans="2:4">
      <c r="B32" s="239"/>
      <c r="D32" s="240"/>
    </row>
    <row r="33" s="237" customFormat="1" spans="2:4">
      <c r="B33" s="239"/>
      <c r="D33" s="240"/>
    </row>
    <row r="34" s="237" customFormat="1" spans="2:4">
      <c r="B34" s="239"/>
      <c r="D34" s="240"/>
    </row>
    <row r="35" s="237" customFormat="1" spans="2:4">
      <c r="B35" s="239"/>
      <c r="D35" s="240"/>
    </row>
    <row r="36" s="237" customFormat="1" spans="2:4">
      <c r="B36" s="239"/>
      <c r="D36" s="240"/>
    </row>
    <row r="37" s="237" customFormat="1" spans="2:4">
      <c r="B37" s="239"/>
      <c r="D37" s="240"/>
    </row>
    <row r="38" s="237" customFormat="1" spans="2:4">
      <c r="B38" s="239"/>
      <c r="D38" s="240"/>
    </row>
    <row r="39" s="237" customFormat="1" spans="2:4">
      <c r="B39" s="239"/>
      <c r="D39" s="240"/>
    </row>
  </sheetData>
  <mergeCells count="1">
    <mergeCell ref="A1:G1"/>
  </mergeCells>
  <pageMargins left="0.7" right="0.7" top="0.75" bottom="0.75" header="0.3" footer="0.3"/>
  <pageSetup paperSize="9" scale="85"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0"/>
  <sheetViews>
    <sheetView topLeftCell="A67" workbookViewId="0">
      <selection activeCell="A67" sqref="$A67:$XFD67"/>
    </sheetView>
  </sheetViews>
  <sheetFormatPr defaultColWidth="9" defaultRowHeight="16.5" outlineLevelCol="6"/>
  <cols>
    <col min="1" max="1" width="7" style="211" customWidth="1"/>
    <col min="2" max="2" width="13.6333333333333" style="211" customWidth="1"/>
    <col min="3" max="3" width="71" style="211" customWidth="1"/>
    <col min="4" max="4" width="5.38333333333333" style="211" customWidth="1"/>
    <col min="5" max="5" width="5.38333333333333" style="212" customWidth="1"/>
    <col min="6" max="6" width="15.3833333333333" style="212" customWidth="1"/>
    <col min="7" max="16384" width="9" style="211"/>
  </cols>
  <sheetData>
    <row r="1" s="211" customFormat="1" ht="21" spans="1:7">
      <c r="A1" s="213" t="s">
        <v>2795</v>
      </c>
      <c r="B1" s="214"/>
      <c r="C1" s="214"/>
      <c r="D1" s="214"/>
      <c r="E1" s="214"/>
      <c r="F1" s="214"/>
      <c r="G1" s="215"/>
    </row>
    <row r="2" s="211" customFormat="1" spans="1:7">
      <c r="A2" s="100" t="s">
        <v>1</v>
      </c>
      <c r="B2" s="100" t="s">
        <v>2732</v>
      </c>
      <c r="C2" s="100" t="s">
        <v>2733</v>
      </c>
      <c r="D2" s="100" t="s">
        <v>6</v>
      </c>
      <c r="E2" s="100" t="s">
        <v>5</v>
      </c>
      <c r="F2" s="100" t="s">
        <v>2734</v>
      </c>
      <c r="G2" s="100" t="s">
        <v>7</v>
      </c>
    </row>
    <row r="3" s="211" customFormat="1" spans="1:7">
      <c r="A3" s="76">
        <v>1</v>
      </c>
      <c r="B3" s="73" t="s">
        <v>2735</v>
      </c>
      <c r="C3" s="114" t="s">
        <v>2736</v>
      </c>
      <c r="D3" s="76">
        <v>1</v>
      </c>
      <c r="E3" s="76" t="s">
        <v>2737</v>
      </c>
      <c r="F3" s="76"/>
      <c r="G3" s="100"/>
    </row>
    <row r="4" s="211" customFormat="1" ht="66" customHeight="1" spans="1:7">
      <c r="A4" s="76">
        <v>2</v>
      </c>
      <c r="B4" s="101" t="s">
        <v>2796</v>
      </c>
      <c r="C4" s="216" t="s">
        <v>2797</v>
      </c>
      <c r="D4" s="101" t="s">
        <v>2798</v>
      </c>
      <c r="E4" s="101">
        <v>1</v>
      </c>
      <c r="F4" s="113" t="str">
        <f>_xlfn.DISPIMG("ID_0DCFDA17D11B454EBEBFB6DA15222138",1)</f>
        <v>=DISPIMG("ID_0DCFDA17D11B454EBEBFB6DA15222138",1)</v>
      </c>
      <c r="G4" s="217"/>
    </row>
    <row r="5" s="211" customFormat="1" ht="66" customHeight="1" spans="1:7">
      <c r="A5" s="76">
        <v>3</v>
      </c>
      <c r="B5" s="101" t="s">
        <v>2799</v>
      </c>
      <c r="C5" s="105" t="s">
        <v>2800</v>
      </c>
      <c r="D5" s="101" t="s">
        <v>2798</v>
      </c>
      <c r="E5" s="101">
        <v>24</v>
      </c>
      <c r="F5" s="113" t="str">
        <f>_xlfn.DISPIMG("ID_655FF01F7D8445E2A1384FCBCC50F151",1)</f>
        <v>=DISPIMG("ID_655FF01F7D8445E2A1384FCBCC50F151",1)</v>
      </c>
      <c r="G5" s="217"/>
    </row>
    <row r="6" s="211" customFormat="1" ht="66" customHeight="1" spans="1:7">
      <c r="A6" s="76">
        <v>4</v>
      </c>
      <c r="B6" s="101" t="s">
        <v>2801</v>
      </c>
      <c r="C6" s="105" t="s">
        <v>2802</v>
      </c>
      <c r="D6" s="101" t="s">
        <v>2803</v>
      </c>
      <c r="E6" s="101">
        <v>49</v>
      </c>
      <c r="F6" s="113" t="str">
        <f>_xlfn.DISPIMG("ID_6B940169106C4286B494913F49108F7C",1)</f>
        <v>=DISPIMG("ID_6B940169106C4286B494913F49108F7C",1)</v>
      </c>
      <c r="G6" s="217"/>
    </row>
    <row r="7" s="211" customFormat="1" ht="66" customHeight="1" spans="1:7">
      <c r="A7" s="76">
        <v>5</v>
      </c>
      <c r="B7" s="101" t="s">
        <v>2804</v>
      </c>
      <c r="C7" s="105" t="s">
        <v>2805</v>
      </c>
      <c r="D7" s="101" t="s">
        <v>2743</v>
      </c>
      <c r="E7" s="101">
        <v>24</v>
      </c>
      <c r="F7" s="113" t="str">
        <f>_xlfn.DISPIMG("ID_7D262F60FE684805BE00F54E5E9D3237",1)</f>
        <v>=DISPIMG("ID_7D262F60FE684805BE00F54E5E9D3237",1)</v>
      </c>
      <c r="G7" s="217"/>
    </row>
    <row r="8" s="211" customFormat="1" ht="66" customHeight="1" spans="1:7">
      <c r="A8" s="76">
        <v>6</v>
      </c>
      <c r="B8" s="101" t="s">
        <v>2806</v>
      </c>
      <c r="C8" s="105" t="s">
        <v>2807</v>
      </c>
      <c r="D8" s="101" t="s">
        <v>2740</v>
      </c>
      <c r="E8" s="101">
        <v>1</v>
      </c>
      <c r="F8" s="113" t="str">
        <f>_xlfn.DISPIMG("ID_CB0F396FADF346E89D147025DB3A0778",1)</f>
        <v>=DISPIMG("ID_CB0F396FADF346E89D147025DB3A0778",1)</v>
      </c>
      <c r="G8" s="217"/>
    </row>
    <row r="9" s="211" customFormat="1" ht="66" customHeight="1" spans="1:7">
      <c r="A9" s="76">
        <v>7</v>
      </c>
      <c r="B9" s="101" t="s">
        <v>2808</v>
      </c>
      <c r="C9" s="105" t="s">
        <v>2809</v>
      </c>
      <c r="D9" s="101" t="s">
        <v>2743</v>
      </c>
      <c r="E9" s="101">
        <v>24</v>
      </c>
      <c r="F9" s="113" t="str">
        <f>_xlfn.DISPIMG("ID_72759FE134ED4BD89E30D09E4EDD1609",1)</f>
        <v>=DISPIMG("ID_72759FE134ED4BD89E30D09E4EDD1609",1)</v>
      </c>
      <c r="G9" s="217"/>
    </row>
    <row r="10" s="211" customFormat="1" ht="66" customHeight="1" spans="1:7">
      <c r="A10" s="76">
        <v>8</v>
      </c>
      <c r="B10" s="101" t="s">
        <v>2810</v>
      </c>
      <c r="C10" s="103" t="s">
        <v>2811</v>
      </c>
      <c r="D10" s="101" t="s">
        <v>2743</v>
      </c>
      <c r="E10" s="101">
        <v>12</v>
      </c>
      <c r="F10" s="113" t="str">
        <f>_xlfn.DISPIMG("ID_0227FE8F446C4CEDBBCB30629CEAF5F7",1)</f>
        <v>=DISPIMG("ID_0227FE8F446C4CEDBBCB30629CEAF5F7",1)</v>
      </c>
      <c r="G10" s="217"/>
    </row>
    <row r="11" s="211" customFormat="1" ht="66" customHeight="1" spans="1:7">
      <c r="A11" s="76">
        <v>9</v>
      </c>
      <c r="B11" s="101" t="s">
        <v>2812</v>
      </c>
      <c r="C11" s="218" t="s">
        <v>2813</v>
      </c>
      <c r="D11" s="101" t="s">
        <v>2737</v>
      </c>
      <c r="E11" s="101">
        <v>12</v>
      </c>
      <c r="F11" s="113" t="str">
        <f>_xlfn.DISPIMG("ID_0298AC09381243B8B7E908EA823B5F19",1)</f>
        <v>=DISPIMG("ID_0298AC09381243B8B7E908EA823B5F19",1)</v>
      </c>
      <c r="G11" s="217"/>
    </row>
    <row r="12" s="211" customFormat="1" ht="28.5" spans="1:7">
      <c r="A12" s="76">
        <v>10</v>
      </c>
      <c r="B12" s="101" t="s">
        <v>2814</v>
      </c>
      <c r="C12" s="103" t="s">
        <v>2815</v>
      </c>
      <c r="D12" s="101" t="s">
        <v>2737</v>
      </c>
      <c r="E12" s="101">
        <v>1</v>
      </c>
      <c r="F12" s="113"/>
      <c r="G12" s="217"/>
    </row>
    <row r="13" s="211" customFormat="1" ht="28.5" spans="1:7">
      <c r="A13" s="76">
        <v>11</v>
      </c>
      <c r="B13" s="101" t="s">
        <v>2816</v>
      </c>
      <c r="C13" s="103" t="s">
        <v>2817</v>
      </c>
      <c r="D13" s="101" t="s">
        <v>2737</v>
      </c>
      <c r="E13" s="101">
        <v>1</v>
      </c>
      <c r="F13" s="113"/>
      <c r="G13" s="217"/>
    </row>
    <row r="14" s="211" customFormat="1" spans="1:7">
      <c r="A14" s="76">
        <v>12</v>
      </c>
      <c r="B14" s="101" t="s">
        <v>2818</v>
      </c>
      <c r="C14" s="103" t="s">
        <v>2818</v>
      </c>
      <c r="D14" s="101" t="s">
        <v>2737</v>
      </c>
      <c r="E14" s="101">
        <v>1</v>
      </c>
      <c r="F14" s="113"/>
      <c r="G14" s="217"/>
    </row>
    <row r="15" s="211" customFormat="1" spans="1:7">
      <c r="A15" s="219" t="s">
        <v>2819</v>
      </c>
      <c r="B15" s="220"/>
      <c r="C15" s="221"/>
      <c r="D15" s="104"/>
      <c r="E15" s="101"/>
      <c r="F15" s="222"/>
      <c r="G15" s="217"/>
    </row>
    <row r="16" s="211" customFormat="1" ht="55.15" customHeight="1" spans="1:7">
      <c r="A16" s="101">
        <v>1</v>
      </c>
      <c r="B16" s="101" t="s">
        <v>2820</v>
      </c>
      <c r="C16" s="223" t="s">
        <v>2821</v>
      </c>
      <c r="D16" s="101" t="s">
        <v>2740</v>
      </c>
      <c r="E16" s="101">
        <v>1</v>
      </c>
      <c r="F16" s="113" t="str">
        <f>_xlfn.DISPIMG("ID_F4B67328AB314A1099F569EAB2502637",1)</f>
        <v>=DISPIMG("ID_F4B67328AB314A1099F569EAB2502637",1)</v>
      </c>
      <c r="G16" s="130"/>
    </row>
    <row r="17" s="211" customFormat="1" ht="55.15" customHeight="1" spans="1:7">
      <c r="A17" s="101">
        <v>2</v>
      </c>
      <c r="B17" s="101" t="s">
        <v>2822</v>
      </c>
      <c r="C17" s="224" t="s">
        <v>2823</v>
      </c>
      <c r="D17" s="101" t="s">
        <v>2737</v>
      </c>
      <c r="E17" s="101">
        <v>1</v>
      </c>
      <c r="F17" s="113" t="str">
        <f>_xlfn.DISPIMG("ID_77DB89CF75E9470D9AE62AF9D15DFA6D",1)</f>
        <v>=DISPIMG("ID_77DB89CF75E9470D9AE62AF9D15DFA6D",1)</v>
      </c>
      <c r="G17" s="217"/>
    </row>
    <row r="18" s="211" customFormat="1" ht="55.15" customHeight="1" spans="1:7">
      <c r="A18" s="101">
        <v>3</v>
      </c>
      <c r="B18" s="101" t="s">
        <v>2824</v>
      </c>
      <c r="C18" s="223" t="s">
        <v>2825</v>
      </c>
      <c r="D18" s="101" t="s">
        <v>2740</v>
      </c>
      <c r="E18" s="101">
        <v>1</v>
      </c>
      <c r="F18" s="113" t="str">
        <f>_xlfn.DISPIMG("ID_9F80F1C9697D4808B5FE4763274B8F66",1)</f>
        <v>=DISPIMG("ID_9F80F1C9697D4808B5FE4763274B8F66",1)</v>
      </c>
      <c r="G18" s="217"/>
    </row>
    <row r="19" s="211" customFormat="1" ht="55.15" customHeight="1" spans="1:7">
      <c r="A19" s="101">
        <v>4</v>
      </c>
      <c r="B19" s="225" t="s">
        <v>2826</v>
      </c>
      <c r="C19" s="226" t="s">
        <v>2827</v>
      </c>
      <c r="D19" s="101" t="s">
        <v>2737</v>
      </c>
      <c r="E19" s="101">
        <v>1</v>
      </c>
      <c r="F19" s="113" t="str">
        <f>_xlfn.DISPIMG("ID_79E0B8B4FFF04347B3D4FEE50C992801",1)</f>
        <v>=DISPIMG("ID_79E0B8B4FFF04347B3D4FEE50C992801",1)</v>
      </c>
      <c r="G19" s="217"/>
    </row>
    <row r="20" s="211" customFormat="1" ht="55.15" customHeight="1" spans="1:7">
      <c r="A20" s="101">
        <v>5</v>
      </c>
      <c r="B20" s="101" t="s">
        <v>2828</v>
      </c>
      <c r="C20" s="103" t="s">
        <v>2829</v>
      </c>
      <c r="D20" s="101" t="s">
        <v>2743</v>
      </c>
      <c r="E20" s="101">
        <v>1</v>
      </c>
      <c r="F20" s="113" t="str">
        <f>_xlfn.DISPIMG("ID_6922677466F34AAAAC6DA6600394D89C",1)</f>
        <v>=DISPIMG("ID_6922677466F34AAAAC6DA6600394D89C",1)</v>
      </c>
      <c r="G20" s="217"/>
    </row>
    <row r="21" s="211" customFormat="1" ht="55.15" customHeight="1" spans="1:7">
      <c r="A21" s="101">
        <v>6</v>
      </c>
      <c r="B21" s="101" t="s">
        <v>2830</v>
      </c>
      <c r="C21" s="103" t="s">
        <v>2831</v>
      </c>
      <c r="D21" s="101" t="s">
        <v>2743</v>
      </c>
      <c r="E21" s="101">
        <v>1</v>
      </c>
      <c r="F21" s="113" t="str">
        <f>_xlfn.DISPIMG("ID_567ACBEC71544154B08890124A29EB79",1)</f>
        <v>=DISPIMG("ID_567ACBEC71544154B08890124A29EB79",1)</v>
      </c>
      <c r="G21" s="217"/>
    </row>
    <row r="22" s="211" customFormat="1" ht="55.15" customHeight="1" spans="1:7">
      <c r="A22" s="101">
        <v>7</v>
      </c>
      <c r="B22" s="101" t="s">
        <v>2832</v>
      </c>
      <c r="C22" s="223" t="s">
        <v>2833</v>
      </c>
      <c r="D22" s="101" t="s">
        <v>2743</v>
      </c>
      <c r="E22" s="101">
        <v>1</v>
      </c>
      <c r="F22" s="113" t="str">
        <f>_xlfn.DISPIMG("ID_DCC4DC0ED3F1448782615E9A222BBADB",1)</f>
        <v>=DISPIMG("ID_DCC4DC0ED3F1448782615E9A222BBADB",1)</v>
      </c>
      <c r="G22" s="130"/>
    </row>
    <row r="23" s="211" customFormat="1" ht="55.15" customHeight="1" spans="1:7">
      <c r="A23" s="101">
        <v>8</v>
      </c>
      <c r="B23" s="101" t="s">
        <v>2834</v>
      </c>
      <c r="C23" s="226" t="s">
        <v>2835</v>
      </c>
      <c r="D23" s="101" t="s">
        <v>2743</v>
      </c>
      <c r="E23" s="101">
        <v>1</v>
      </c>
      <c r="F23" s="113" t="str">
        <f>_xlfn.DISPIMG("ID_C9229616B1DD4200BA7E77E042D75D6C",1)</f>
        <v>=DISPIMG("ID_C9229616B1DD4200BA7E77E042D75D6C",1)</v>
      </c>
      <c r="G23" s="217"/>
    </row>
    <row r="24" s="211" customFormat="1" ht="55.15" customHeight="1" spans="1:7">
      <c r="A24" s="101">
        <v>9</v>
      </c>
      <c r="B24" s="101" t="s">
        <v>2836</v>
      </c>
      <c r="C24" s="223" t="s">
        <v>2837</v>
      </c>
      <c r="D24" s="101" t="s">
        <v>2743</v>
      </c>
      <c r="E24" s="101">
        <v>1</v>
      </c>
      <c r="F24" s="113" t="str">
        <f>_xlfn.DISPIMG("ID_271286C603F540CF991302DC2FE0133A",1)</f>
        <v>=DISPIMG("ID_271286C603F540CF991302DC2FE0133A",1)</v>
      </c>
      <c r="G24" s="130"/>
    </row>
    <row r="25" s="211" customFormat="1" ht="55.15" customHeight="1" spans="1:7">
      <c r="A25" s="101">
        <v>10</v>
      </c>
      <c r="B25" s="101" t="s">
        <v>2838</v>
      </c>
      <c r="C25" s="103" t="s">
        <v>2839</v>
      </c>
      <c r="D25" s="101" t="s">
        <v>2743</v>
      </c>
      <c r="E25" s="101">
        <v>1</v>
      </c>
      <c r="F25" s="113" t="str">
        <f>_xlfn.DISPIMG("ID_BED7CE230C814A6F8F5ACC07C0644AA2",1)</f>
        <v>=DISPIMG("ID_BED7CE230C814A6F8F5ACC07C0644AA2",1)</v>
      </c>
      <c r="G25" s="217"/>
    </row>
    <row r="26" s="211" customFormat="1" ht="55.15" customHeight="1" spans="1:7">
      <c r="A26" s="101">
        <v>11</v>
      </c>
      <c r="B26" s="101" t="s">
        <v>2840</v>
      </c>
      <c r="C26" s="227" t="s">
        <v>2841</v>
      </c>
      <c r="D26" s="101" t="s">
        <v>2743</v>
      </c>
      <c r="E26" s="101">
        <v>1</v>
      </c>
      <c r="F26" s="113" t="str">
        <f>_xlfn.DISPIMG("ID_DF3104193450411F87D35A7C66BCF5D2",1)</f>
        <v>=DISPIMG("ID_DF3104193450411F87D35A7C66BCF5D2",1)</v>
      </c>
      <c r="G26" s="217"/>
    </row>
    <row r="27" s="211" customFormat="1" ht="55.15" customHeight="1" spans="1:7">
      <c r="A27" s="101">
        <v>12</v>
      </c>
      <c r="B27" s="101" t="s">
        <v>2842</v>
      </c>
      <c r="C27" s="223" t="s">
        <v>2843</v>
      </c>
      <c r="D27" s="101" t="s">
        <v>2743</v>
      </c>
      <c r="E27" s="101">
        <v>1</v>
      </c>
      <c r="F27" s="113" t="str">
        <f>_xlfn.DISPIMG("ID_9B1E074EDAF1494D877BFC1616A242CA",1)</f>
        <v>=DISPIMG("ID_9B1E074EDAF1494D877BFC1616A242CA",1)</v>
      </c>
      <c r="G27" s="217"/>
    </row>
    <row r="28" s="211" customFormat="1" ht="55.15" customHeight="1" spans="1:7">
      <c r="A28" s="101">
        <v>13</v>
      </c>
      <c r="B28" s="101" t="s">
        <v>2844</v>
      </c>
      <c r="C28" s="227" t="s">
        <v>2845</v>
      </c>
      <c r="D28" s="101" t="s">
        <v>2743</v>
      </c>
      <c r="E28" s="101">
        <v>1</v>
      </c>
      <c r="F28" s="113" t="str">
        <f>_xlfn.DISPIMG("ID_D06FD57019B049B59CB0140C88550B90",1)</f>
        <v>=DISPIMG("ID_D06FD57019B049B59CB0140C88550B90",1)</v>
      </c>
      <c r="G28" s="217"/>
    </row>
    <row r="29" s="211" customFormat="1" ht="55.15" customHeight="1" spans="1:7">
      <c r="A29" s="101">
        <v>14</v>
      </c>
      <c r="B29" s="101" t="s">
        <v>2846</v>
      </c>
      <c r="C29" s="223" t="s">
        <v>2847</v>
      </c>
      <c r="D29" s="101" t="s">
        <v>2743</v>
      </c>
      <c r="E29" s="101">
        <v>1</v>
      </c>
      <c r="F29" s="113" t="str">
        <f>_xlfn.DISPIMG("ID_20117EFC349344CBBAD4C1FA1864AC86",1)</f>
        <v>=DISPIMG("ID_20117EFC349344CBBAD4C1FA1864AC86",1)</v>
      </c>
      <c r="G29" s="217"/>
    </row>
    <row r="30" s="211" customFormat="1" ht="55.15" customHeight="1" spans="1:7">
      <c r="A30" s="101">
        <v>15</v>
      </c>
      <c r="B30" s="101" t="s">
        <v>2848</v>
      </c>
      <c r="C30" s="103" t="s">
        <v>2849</v>
      </c>
      <c r="D30" s="101" t="s">
        <v>2743</v>
      </c>
      <c r="E30" s="101">
        <v>1</v>
      </c>
      <c r="F30" s="113" t="str">
        <f>_xlfn.DISPIMG("ID_2E3038AAC8D44B1D82F7DBE2B3F3B0F0",1)</f>
        <v>=DISPIMG("ID_2E3038AAC8D44B1D82F7DBE2B3F3B0F0",1)</v>
      </c>
      <c r="G30" s="217"/>
    </row>
    <row r="31" s="211" customFormat="1" ht="55.15" customHeight="1" spans="1:7">
      <c r="A31" s="101">
        <v>16</v>
      </c>
      <c r="B31" s="101" t="s">
        <v>2850</v>
      </c>
      <c r="C31" s="103" t="s">
        <v>2851</v>
      </c>
      <c r="D31" s="101" t="s">
        <v>2743</v>
      </c>
      <c r="E31" s="101">
        <v>1</v>
      </c>
      <c r="F31" s="113" t="str">
        <f>_xlfn.DISPIMG("ID_E84C276549F44AD49A4068FC2205CB19",1)</f>
        <v>=DISPIMG("ID_E84C276549F44AD49A4068FC2205CB19",1)</v>
      </c>
      <c r="G31" s="217"/>
    </row>
    <row r="32" s="211" customFormat="1" ht="55.15" customHeight="1" spans="1:7">
      <c r="A32" s="101">
        <v>17</v>
      </c>
      <c r="B32" s="101" t="s">
        <v>2852</v>
      </c>
      <c r="C32" s="103" t="s">
        <v>2853</v>
      </c>
      <c r="D32" s="101" t="s">
        <v>2743</v>
      </c>
      <c r="E32" s="101">
        <v>1</v>
      </c>
      <c r="F32" s="113" t="str">
        <f>_xlfn.DISPIMG("ID_09F6152FE9E84AF19403F2B589AAE296",1)</f>
        <v>=DISPIMG("ID_09F6152FE9E84AF19403F2B589AAE296",1)</v>
      </c>
      <c r="G32" s="217"/>
    </row>
    <row r="33" s="211" customFormat="1" ht="55.15" customHeight="1" spans="1:7">
      <c r="A33" s="101">
        <v>18</v>
      </c>
      <c r="B33" s="101" t="s">
        <v>2854</v>
      </c>
      <c r="C33" s="103" t="s">
        <v>2855</v>
      </c>
      <c r="D33" s="101" t="s">
        <v>2743</v>
      </c>
      <c r="E33" s="101">
        <v>1</v>
      </c>
      <c r="F33" s="113" t="str">
        <f>_xlfn.DISPIMG("ID_6E98E381A11148EDA59BBFF4D727885D",1)</f>
        <v>=DISPIMG("ID_6E98E381A11148EDA59BBFF4D727885D",1)</v>
      </c>
      <c r="G33" s="217"/>
    </row>
    <row r="34" s="211" customFormat="1" ht="55.15" customHeight="1" spans="1:7">
      <c r="A34" s="101">
        <v>19</v>
      </c>
      <c r="B34" s="101" t="s">
        <v>2856</v>
      </c>
      <c r="C34" s="103" t="s">
        <v>2857</v>
      </c>
      <c r="D34" s="101" t="s">
        <v>2737</v>
      </c>
      <c r="E34" s="101">
        <v>1</v>
      </c>
      <c r="F34" s="113" t="str">
        <f>_xlfn.DISPIMG("ID_616F191F095F4B91BA3D9CD0EEC9FBA3",1)</f>
        <v>=DISPIMG("ID_616F191F095F4B91BA3D9CD0EEC9FBA3",1)</v>
      </c>
      <c r="G34" s="217"/>
    </row>
    <row r="35" s="211" customFormat="1" ht="55.15" customHeight="1" spans="1:7">
      <c r="A35" s="101">
        <v>20</v>
      </c>
      <c r="B35" s="101" t="s">
        <v>2858</v>
      </c>
      <c r="C35" s="103" t="s">
        <v>2859</v>
      </c>
      <c r="D35" s="101" t="s">
        <v>2743</v>
      </c>
      <c r="E35" s="101">
        <v>1</v>
      </c>
      <c r="F35" s="113" t="str">
        <f>_xlfn.DISPIMG("ID_4FABD2873C7445C79523C8027BAD9B81",1)</f>
        <v>=DISPIMG("ID_4FABD2873C7445C79523C8027BAD9B81",1)</v>
      </c>
      <c r="G35" s="217"/>
    </row>
    <row r="36" s="211" customFormat="1" ht="55.15" customHeight="1" spans="1:7">
      <c r="A36" s="101">
        <v>21</v>
      </c>
      <c r="B36" s="101" t="s">
        <v>2860</v>
      </c>
      <c r="C36" s="103" t="s">
        <v>2861</v>
      </c>
      <c r="D36" s="101" t="s">
        <v>2743</v>
      </c>
      <c r="E36" s="101">
        <v>1</v>
      </c>
      <c r="F36" s="113" t="str">
        <f>_xlfn.DISPIMG("ID_41348A955DEB4109B020C343C36AAC6B",1)</f>
        <v>=DISPIMG("ID_41348A955DEB4109B020C343C36AAC6B",1)</v>
      </c>
      <c r="G36" s="217"/>
    </row>
    <row r="37" s="211" customFormat="1" ht="55.15" customHeight="1" spans="1:7">
      <c r="A37" s="101">
        <v>22</v>
      </c>
      <c r="B37" s="228" t="s">
        <v>2862</v>
      </c>
      <c r="C37" s="103" t="s">
        <v>2863</v>
      </c>
      <c r="D37" s="101" t="s">
        <v>2743</v>
      </c>
      <c r="E37" s="101">
        <v>1</v>
      </c>
      <c r="F37" s="229" t="str">
        <f>_xlfn.DISPIMG("ID_86E28375A7FB419A8F21B5D9763ABC73",1)</f>
        <v>=DISPIMG("ID_86E28375A7FB419A8F21B5D9763ABC73",1)</v>
      </c>
      <c r="G37" s="217"/>
    </row>
    <row r="38" s="211" customFormat="1" ht="55.15" customHeight="1" spans="1:7">
      <c r="A38" s="101">
        <v>23</v>
      </c>
      <c r="B38" s="103" t="s">
        <v>2864</v>
      </c>
      <c r="C38" s="103" t="s">
        <v>2865</v>
      </c>
      <c r="D38" s="101" t="s">
        <v>2743</v>
      </c>
      <c r="E38" s="101">
        <v>1</v>
      </c>
      <c r="F38" s="113" t="str">
        <f>_xlfn.DISPIMG("ID_3F1FD9EFE7AE4866B8E7BEA00BAE57EC",1)</f>
        <v>=DISPIMG("ID_3F1FD9EFE7AE4866B8E7BEA00BAE57EC",1)</v>
      </c>
      <c r="G38" s="217"/>
    </row>
    <row r="39" s="211" customFormat="1" ht="55.15" customHeight="1" spans="1:7">
      <c r="A39" s="101">
        <v>24</v>
      </c>
      <c r="B39" s="103" t="s">
        <v>2866</v>
      </c>
      <c r="C39" s="103" t="s">
        <v>2867</v>
      </c>
      <c r="D39" s="101" t="s">
        <v>2743</v>
      </c>
      <c r="E39" s="101">
        <v>1</v>
      </c>
      <c r="F39" s="113" t="str">
        <f>_xlfn.DISPIMG("ID_603277E11DF14982BEEC91065513415F",1)</f>
        <v>=DISPIMG("ID_603277E11DF14982BEEC91065513415F",1)</v>
      </c>
      <c r="G39" s="217"/>
    </row>
    <row r="40" s="211" customFormat="1" ht="55.15" customHeight="1" spans="1:7">
      <c r="A40" s="101">
        <v>25</v>
      </c>
      <c r="B40" s="101" t="s">
        <v>2868</v>
      </c>
      <c r="C40" s="230" t="s">
        <v>2869</v>
      </c>
      <c r="D40" s="101" t="s">
        <v>2743</v>
      </c>
      <c r="E40" s="101">
        <v>1</v>
      </c>
      <c r="F40" s="113" t="str">
        <f>_xlfn.DISPIMG("ID_AD07918A4CBC4BA6A21328B051AE54B6",1)</f>
        <v>=DISPIMG("ID_AD07918A4CBC4BA6A21328B051AE54B6",1)</v>
      </c>
      <c r="G40" s="217"/>
    </row>
    <row r="41" s="211" customFormat="1" ht="55.15" customHeight="1" spans="1:7">
      <c r="A41" s="101">
        <v>26</v>
      </c>
      <c r="B41" s="231" t="s">
        <v>2870</v>
      </c>
      <c r="C41" s="103" t="s">
        <v>2871</v>
      </c>
      <c r="D41" s="101" t="s">
        <v>2737</v>
      </c>
      <c r="E41" s="101">
        <v>2</v>
      </c>
      <c r="F41" s="232" t="str">
        <f>_xlfn.DISPIMG("ID_A94B0FCEABCD40C4AF490FC477EBA6D1",1)</f>
        <v>=DISPIMG("ID_A94B0FCEABCD40C4AF490FC477EBA6D1",1)</v>
      </c>
      <c r="G41" s="217"/>
    </row>
    <row r="42" s="211" customFormat="1" ht="55.15" customHeight="1" spans="1:7">
      <c r="A42" s="101">
        <v>27</v>
      </c>
      <c r="B42" s="231" t="s">
        <v>2872</v>
      </c>
      <c r="C42" s="233" t="s">
        <v>2873</v>
      </c>
      <c r="D42" s="101" t="s">
        <v>2737</v>
      </c>
      <c r="E42" s="101">
        <v>1</v>
      </c>
      <c r="F42" s="232" t="str">
        <f>_xlfn.DISPIMG("ID_F127A3996E1C4C5AA60A4D8C391F0DB3",1)</f>
        <v>=DISPIMG("ID_F127A3996E1C4C5AA60A4D8C391F0DB3",1)</v>
      </c>
      <c r="G42" s="217"/>
    </row>
    <row r="43" s="211" customFormat="1" ht="55.15" customHeight="1" spans="1:7">
      <c r="A43" s="101">
        <v>28</v>
      </c>
      <c r="B43" s="231" t="s">
        <v>2874</v>
      </c>
      <c r="C43" s="233" t="s">
        <v>2875</v>
      </c>
      <c r="D43" s="101" t="s">
        <v>2737</v>
      </c>
      <c r="E43" s="101">
        <v>1</v>
      </c>
      <c r="F43" s="232" t="str">
        <f>_xlfn.DISPIMG("ID_54B6E456E2024612B4A67D4F9E78D4C6",1)</f>
        <v>=DISPIMG("ID_54B6E456E2024612B4A67D4F9E78D4C6",1)</v>
      </c>
      <c r="G43" s="217"/>
    </row>
    <row r="44" s="211" customFormat="1" ht="55.15" customHeight="1" spans="1:7">
      <c r="A44" s="101">
        <v>29</v>
      </c>
      <c r="B44" s="231" t="s">
        <v>2876</v>
      </c>
      <c r="C44" s="233" t="s">
        <v>2877</v>
      </c>
      <c r="D44" s="101" t="s">
        <v>2737</v>
      </c>
      <c r="E44" s="101">
        <v>1</v>
      </c>
      <c r="F44" s="232" t="str">
        <f>_xlfn.DISPIMG("ID_BDF0250E53C24532912CDF1C622C99E4",1)</f>
        <v>=DISPIMG("ID_BDF0250E53C24532912CDF1C622C99E4",1)</v>
      </c>
      <c r="G44" s="217"/>
    </row>
    <row r="45" s="211" customFormat="1" ht="55.15" customHeight="1" spans="1:7">
      <c r="A45" s="101">
        <v>30</v>
      </c>
      <c r="B45" s="231" t="s">
        <v>2878</v>
      </c>
      <c r="C45" s="233" t="s">
        <v>2879</v>
      </c>
      <c r="D45" s="101" t="s">
        <v>2737</v>
      </c>
      <c r="E45" s="101">
        <v>1</v>
      </c>
      <c r="F45" s="232" t="str">
        <f>_xlfn.DISPIMG("ID_18095E13BA164E7AB1B372E87D045610",1)</f>
        <v>=DISPIMG("ID_18095E13BA164E7AB1B372E87D045610",1)</v>
      </c>
      <c r="G45" s="217"/>
    </row>
    <row r="46" s="211" customFormat="1" ht="55.15" customHeight="1" spans="1:7">
      <c r="A46" s="101">
        <v>31</v>
      </c>
      <c r="B46" s="228" t="s">
        <v>2880</v>
      </c>
      <c r="C46" s="103" t="s">
        <v>2881</v>
      </c>
      <c r="D46" s="101" t="s">
        <v>2737</v>
      </c>
      <c r="E46" s="101">
        <v>1</v>
      </c>
      <c r="F46" s="229" t="str">
        <f>_xlfn.DISPIMG("ID_E5DED256979F45169093B75E8D19209D",1)</f>
        <v>=DISPIMG("ID_E5DED256979F45169093B75E8D19209D",1)</v>
      </c>
      <c r="G46" s="217"/>
    </row>
    <row r="47" s="211" customFormat="1" ht="55.15" customHeight="1" spans="1:7">
      <c r="A47" s="101">
        <v>32</v>
      </c>
      <c r="B47" s="228" t="s">
        <v>2882</v>
      </c>
      <c r="C47" s="103" t="s">
        <v>2883</v>
      </c>
      <c r="D47" s="101" t="s">
        <v>2737</v>
      </c>
      <c r="E47" s="101">
        <v>1</v>
      </c>
      <c r="F47" s="229" t="str">
        <f>_xlfn.DISPIMG("ID_F374361FD4A34D85823072E2675D4F6C",1)</f>
        <v>=DISPIMG("ID_F374361FD4A34D85823072E2675D4F6C",1)</v>
      </c>
      <c r="G47" s="217"/>
    </row>
    <row r="48" s="211" customFormat="1" ht="55.15" customHeight="1" spans="1:7">
      <c r="A48" s="101">
        <v>33</v>
      </c>
      <c r="B48" s="228" t="s">
        <v>2884</v>
      </c>
      <c r="C48" s="224" t="s">
        <v>2885</v>
      </c>
      <c r="D48" s="101" t="s">
        <v>2737</v>
      </c>
      <c r="E48" s="101">
        <v>1</v>
      </c>
      <c r="F48" s="229" t="str">
        <f>_xlfn.DISPIMG("ID_5A8BDA4738D14394B6EAF80A1F515DDA",1)</f>
        <v>=DISPIMG("ID_5A8BDA4738D14394B6EAF80A1F515DDA",1)</v>
      </c>
      <c r="G48" s="217"/>
    </row>
    <row r="49" s="211" customFormat="1" ht="55.15" customHeight="1" spans="1:7">
      <c r="A49" s="101">
        <v>34</v>
      </c>
      <c r="B49" s="228" t="s">
        <v>2886</v>
      </c>
      <c r="C49" s="103" t="s">
        <v>2887</v>
      </c>
      <c r="D49" s="101" t="s">
        <v>2737</v>
      </c>
      <c r="E49" s="101">
        <v>1</v>
      </c>
      <c r="F49" s="113" t="str">
        <f>_xlfn.DISPIMG("ID_A436FED209DC4A32B6168950CA2F8588",1)</f>
        <v>=DISPIMG("ID_A436FED209DC4A32B6168950CA2F8588",1)</v>
      </c>
      <c r="G49" s="217"/>
    </row>
    <row r="50" s="211" customFormat="1" ht="55.15" customHeight="1" spans="1:7">
      <c r="A50" s="101">
        <v>35</v>
      </c>
      <c r="B50" s="228" t="s">
        <v>2888</v>
      </c>
      <c r="C50" s="224" t="s">
        <v>2889</v>
      </c>
      <c r="D50" s="101" t="s">
        <v>2737</v>
      </c>
      <c r="E50" s="101">
        <v>1</v>
      </c>
      <c r="F50" s="229" t="str">
        <f>_xlfn.DISPIMG("ID_7441BCD388264E5DAA49B88BD29232F4",1)</f>
        <v>=DISPIMG("ID_7441BCD388264E5DAA49B88BD29232F4",1)</v>
      </c>
      <c r="G50" s="217"/>
    </row>
    <row r="51" s="211" customFormat="1" ht="55.15" customHeight="1" spans="1:7">
      <c r="A51" s="101">
        <v>36</v>
      </c>
      <c r="B51" s="228" t="s">
        <v>2890</v>
      </c>
      <c r="C51" s="103" t="s">
        <v>2891</v>
      </c>
      <c r="D51" s="101" t="s">
        <v>2737</v>
      </c>
      <c r="E51" s="101">
        <v>1</v>
      </c>
      <c r="F51" s="229" t="str">
        <f>_xlfn.DISPIMG("ID_175B5CC34AB042E7955C2741E787C798",1)</f>
        <v>=DISPIMG("ID_175B5CC34AB042E7955C2741E787C798",1)</v>
      </c>
      <c r="G51" s="217"/>
    </row>
    <row r="52" s="211" customFormat="1" ht="55.15" customHeight="1" spans="1:7">
      <c r="A52" s="101">
        <v>37</v>
      </c>
      <c r="B52" s="228" t="s">
        <v>2892</v>
      </c>
      <c r="C52" s="224" t="s">
        <v>2893</v>
      </c>
      <c r="D52" s="101" t="s">
        <v>2737</v>
      </c>
      <c r="E52" s="101">
        <v>1</v>
      </c>
      <c r="F52" s="229" t="str">
        <f>_xlfn.DISPIMG("ID_5D71F5C6F22B4DA7B6121C74CD141F5E",1)</f>
        <v>=DISPIMG("ID_5D71F5C6F22B4DA7B6121C74CD141F5E",1)</v>
      </c>
      <c r="G52" s="217"/>
    </row>
    <row r="53" s="211" customFormat="1" ht="55.15" customHeight="1" spans="1:7">
      <c r="A53" s="101">
        <v>38</v>
      </c>
      <c r="B53" s="228" t="s">
        <v>2894</v>
      </c>
      <c r="C53" s="103" t="s">
        <v>2895</v>
      </c>
      <c r="D53" s="101" t="s">
        <v>2737</v>
      </c>
      <c r="E53" s="101">
        <v>1</v>
      </c>
      <c r="F53" s="229" t="str">
        <f>_xlfn.DISPIMG("ID_7217E6319814449A9E07E125B085F86C",1)</f>
        <v>=DISPIMG("ID_7217E6319814449A9E07E125B085F86C",1)</v>
      </c>
      <c r="G53" s="217"/>
    </row>
    <row r="54" s="211" customFormat="1" ht="55.15" customHeight="1" spans="1:7">
      <c r="A54" s="101">
        <v>39</v>
      </c>
      <c r="B54" s="228" t="s">
        <v>2896</v>
      </c>
      <c r="C54" s="103" t="s">
        <v>2897</v>
      </c>
      <c r="D54" s="101" t="s">
        <v>2737</v>
      </c>
      <c r="E54" s="101">
        <v>1</v>
      </c>
      <c r="F54" s="229" t="str">
        <f>_xlfn.DISPIMG("ID_97B6390389EE4C1CA5A55E2913D9511F",1)</f>
        <v>=DISPIMG("ID_97B6390389EE4C1CA5A55E2913D9511F",1)</v>
      </c>
      <c r="G54" s="217"/>
    </row>
    <row r="55" s="211" customFormat="1" ht="55.15" customHeight="1" spans="1:7">
      <c r="A55" s="101">
        <v>40</v>
      </c>
      <c r="B55" s="228" t="s">
        <v>2898</v>
      </c>
      <c r="C55" s="103" t="s">
        <v>2899</v>
      </c>
      <c r="D55" s="101" t="s">
        <v>2737</v>
      </c>
      <c r="E55" s="101">
        <v>1</v>
      </c>
      <c r="F55" s="229" t="str">
        <f>_xlfn.DISPIMG("ID_C92463AE791040CE98C0B8355FA139AD",1)</f>
        <v>=DISPIMG("ID_C92463AE791040CE98C0B8355FA139AD",1)</v>
      </c>
      <c r="G55" s="217"/>
    </row>
    <row r="56" s="211" customFormat="1" ht="55.15" customHeight="1" spans="1:7">
      <c r="A56" s="101">
        <v>41</v>
      </c>
      <c r="B56" s="228" t="s">
        <v>2900</v>
      </c>
      <c r="C56" s="234" t="s">
        <v>2901</v>
      </c>
      <c r="D56" s="101" t="s">
        <v>2737</v>
      </c>
      <c r="E56" s="101">
        <v>1</v>
      </c>
      <c r="F56" s="229" t="str">
        <f>_xlfn.DISPIMG("ID_4936FD52CDB9470BBD568A04F2900DBC",1)</f>
        <v>=DISPIMG("ID_4936FD52CDB9470BBD568A04F2900DBC",1)</v>
      </c>
      <c r="G56" s="217"/>
    </row>
    <row r="57" s="211" customFormat="1" ht="55.15" customHeight="1" spans="1:7">
      <c r="A57" s="101">
        <v>42</v>
      </c>
      <c r="B57" s="228" t="s">
        <v>2902</v>
      </c>
      <c r="C57" s="103" t="s">
        <v>2903</v>
      </c>
      <c r="D57" s="101" t="s">
        <v>2737</v>
      </c>
      <c r="E57" s="101">
        <v>1</v>
      </c>
      <c r="F57" s="229" t="str">
        <f>_xlfn.DISPIMG("ID_9A0463F7406B4A33A447C48D20FCA0EA",1)</f>
        <v>=DISPIMG("ID_9A0463F7406B4A33A447C48D20FCA0EA",1)</v>
      </c>
      <c r="G57" s="217"/>
    </row>
    <row r="58" s="211" customFormat="1" ht="55.15" customHeight="1" spans="1:7">
      <c r="A58" s="101">
        <v>43</v>
      </c>
      <c r="B58" s="228" t="s">
        <v>2904</v>
      </c>
      <c r="C58" s="103" t="s">
        <v>2905</v>
      </c>
      <c r="D58" s="101" t="s">
        <v>2737</v>
      </c>
      <c r="E58" s="101">
        <v>1</v>
      </c>
      <c r="F58" s="229" t="str">
        <f>_xlfn.DISPIMG("ID_FA47F2B0DB0D4DBCBFFAC575F8180623",1)</f>
        <v>=DISPIMG("ID_FA47F2B0DB0D4DBCBFFAC575F8180623",1)</v>
      </c>
      <c r="G58" s="217"/>
    </row>
    <row r="59" s="211" customFormat="1" ht="55.15" customHeight="1" spans="1:7">
      <c r="A59" s="101">
        <v>44</v>
      </c>
      <c r="B59" s="228" t="s">
        <v>2906</v>
      </c>
      <c r="C59" s="103" t="s">
        <v>2907</v>
      </c>
      <c r="D59" s="101" t="s">
        <v>2737</v>
      </c>
      <c r="E59" s="101">
        <v>1</v>
      </c>
      <c r="F59" s="229" t="str">
        <f>_xlfn.DISPIMG("ID_373F8021543144B8BCB2B09AAB087A1A",1)</f>
        <v>=DISPIMG("ID_373F8021543144B8BCB2B09AAB087A1A",1)</v>
      </c>
      <c r="G59" s="217"/>
    </row>
    <row r="60" s="211" customFormat="1" ht="55.15" customHeight="1" spans="1:7">
      <c r="A60" s="101">
        <v>45</v>
      </c>
      <c r="B60" s="228" t="s">
        <v>2908</v>
      </c>
      <c r="C60" s="103" t="s">
        <v>2909</v>
      </c>
      <c r="D60" s="101" t="s">
        <v>2737</v>
      </c>
      <c r="E60" s="101">
        <v>1</v>
      </c>
      <c r="F60" s="229" t="str">
        <f>_xlfn.DISPIMG("ID_6F03276B9F814FE2970A17C367F112B8",1)</f>
        <v>=DISPIMG("ID_6F03276B9F814FE2970A17C367F112B8",1)</v>
      </c>
      <c r="G60" s="217"/>
    </row>
    <row r="61" s="211" customFormat="1" ht="55.15" customHeight="1" spans="1:7">
      <c r="A61" s="101">
        <v>46</v>
      </c>
      <c r="B61" s="101" t="s">
        <v>2910</v>
      </c>
      <c r="C61" s="234" t="s">
        <v>2911</v>
      </c>
      <c r="D61" s="101" t="s">
        <v>2737</v>
      </c>
      <c r="E61" s="101">
        <v>1</v>
      </c>
      <c r="F61" s="113" t="str">
        <f>_xlfn.DISPIMG("ID_70254E1BD60B434587F3E7CBAA85CF83",1)</f>
        <v>=DISPIMG("ID_70254E1BD60B434587F3E7CBAA85CF83",1)</v>
      </c>
      <c r="G61" s="217"/>
    </row>
    <row r="62" s="211" customFormat="1" ht="55.15" customHeight="1" spans="1:7">
      <c r="A62" s="101">
        <v>47</v>
      </c>
      <c r="B62" s="101" t="s">
        <v>2912</v>
      </c>
      <c r="C62" s="103" t="s">
        <v>2913</v>
      </c>
      <c r="D62" s="101" t="s">
        <v>2737</v>
      </c>
      <c r="E62" s="101">
        <v>1</v>
      </c>
      <c r="F62" s="113" t="str">
        <f>_xlfn.DISPIMG("ID_FD2C987CC2BA4564945A0CEBFF052B96",1)</f>
        <v>=DISPIMG("ID_FD2C987CC2BA4564945A0CEBFF052B96",1)</v>
      </c>
      <c r="G62" s="217"/>
    </row>
    <row r="63" s="211" customFormat="1" ht="55.15" customHeight="1" spans="1:7">
      <c r="A63" s="101">
        <v>48</v>
      </c>
      <c r="B63" s="231" t="s">
        <v>2914</v>
      </c>
      <c r="C63" s="233" t="s">
        <v>2915</v>
      </c>
      <c r="D63" s="101" t="s">
        <v>2737</v>
      </c>
      <c r="E63" s="101">
        <v>1</v>
      </c>
      <c r="F63" s="232" t="str">
        <f>_xlfn.DISPIMG("ID_2430B373012F4CD0A6E921CC1E1935C4",1)</f>
        <v>=DISPIMG("ID_2430B373012F4CD0A6E921CC1E1935C4",1)</v>
      </c>
      <c r="G63" s="217"/>
    </row>
    <row r="64" s="211" customFormat="1" ht="55.15" customHeight="1" spans="1:7">
      <c r="A64" s="101">
        <v>49</v>
      </c>
      <c r="B64" s="101" t="s">
        <v>2916</v>
      </c>
      <c r="C64" s="103" t="s">
        <v>2917</v>
      </c>
      <c r="D64" s="101" t="s">
        <v>2737</v>
      </c>
      <c r="E64" s="101">
        <v>1</v>
      </c>
      <c r="F64" s="113" t="str">
        <f>_xlfn.DISPIMG("ID_82328030AD6A4AB7AF896D404515EEBE",1)</f>
        <v>=DISPIMG("ID_82328030AD6A4AB7AF896D404515EEBE",1)</v>
      </c>
      <c r="G64" s="217"/>
    </row>
    <row r="65" s="211" customFormat="1" ht="22.9" customHeight="1" spans="1:7">
      <c r="A65" s="219" t="s">
        <v>2918</v>
      </c>
      <c r="B65" s="220"/>
      <c r="C65" s="221"/>
      <c r="D65" s="235"/>
      <c r="E65" s="101"/>
      <c r="F65" s="113"/>
      <c r="G65" s="217"/>
    </row>
    <row r="66" s="211" customFormat="1" ht="55.15" customHeight="1" spans="1:7">
      <c r="A66" s="101">
        <v>1</v>
      </c>
      <c r="B66" s="101" t="s">
        <v>2820</v>
      </c>
      <c r="C66" s="223" t="s">
        <v>2919</v>
      </c>
      <c r="D66" s="101" t="s">
        <v>2740</v>
      </c>
      <c r="E66" s="101">
        <v>12</v>
      </c>
      <c r="F66" s="113" t="str">
        <f>_xlfn.DISPIMG("ID_A270E3CF33734384B4299CBC3375FAF7",1)</f>
        <v>=DISPIMG("ID_A270E3CF33734384B4299CBC3375FAF7",1)</v>
      </c>
      <c r="G66" s="217"/>
    </row>
    <row r="67" s="211" customFormat="1" ht="260" customHeight="1" spans="1:7">
      <c r="A67" s="101">
        <v>2</v>
      </c>
      <c r="B67" s="101" t="s">
        <v>2824</v>
      </c>
      <c r="C67" s="223" t="s">
        <v>2920</v>
      </c>
      <c r="D67" s="101" t="s">
        <v>2740</v>
      </c>
      <c r="E67" s="101">
        <v>12</v>
      </c>
      <c r="F67" s="113" t="str">
        <f>_xlfn.DISPIMG("ID_3161DB757AE744009678B0F19B3E1CE7",1)</f>
        <v>=DISPIMG("ID_3161DB757AE744009678B0F19B3E1CE7",1)</v>
      </c>
      <c r="G67" s="217"/>
    </row>
    <row r="68" s="211" customFormat="1" ht="55.15" customHeight="1" spans="1:7">
      <c r="A68" s="101">
        <v>3</v>
      </c>
      <c r="B68" s="225" t="s">
        <v>2826</v>
      </c>
      <c r="C68" s="226" t="s">
        <v>2827</v>
      </c>
      <c r="D68" s="101" t="s">
        <v>2737</v>
      </c>
      <c r="E68" s="101">
        <v>1</v>
      </c>
      <c r="F68" s="113" t="str">
        <f>_xlfn.DISPIMG("ID_A7326BE084974D02A60684C02B180F30",1)</f>
        <v>=DISPIMG("ID_A7326BE084974D02A60684C02B180F30",1)</v>
      </c>
      <c r="G68" s="217"/>
    </row>
    <row r="69" s="211" customFormat="1" ht="55.15" customHeight="1" spans="1:7">
      <c r="A69" s="101">
        <v>4</v>
      </c>
      <c r="B69" s="101" t="s">
        <v>2921</v>
      </c>
      <c r="C69" s="103" t="s">
        <v>2922</v>
      </c>
      <c r="D69" s="101" t="s">
        <v>2743</v>
      </c>
      <c r="E69" s="101">
        <v>12</v>
      </c>
      <c r="F69" s="113" t="str">
        <f>_xlfn.DISPIMG("ID_5F75D783335F426F8233BBCC8AC40CDB",1)</f>
        <v>=DISPIMG("ID_5F75D783335F426F8233BBCC8AC40CDB",1)</v>
      </c>
      <c r="G69" s="217"/>
    </row>
    <row r="70" s="211" customFormat="1" ht="55.15" customHeight="1" spans="1:7">
      <c r="A70" s="101">
        <v>5</v>
      </c>
      <c r="B70" s="101" t="s">
        <v>2923</v>
      </c>
      <c r="C70" s="103" t="s">
        <v>2924</v>
      </c>
      <c r="D70" s="101" t="s">
        <v>2743</v>
      </c>
      <c r="E70" s="101">
        <v>12</v>
      </c>
      <c r="F70" s="113" t="str">
        <f>_xlfn.DISPIMG("ID_F2D0075740F1425CB2DE0D564B34D3BD",1)</f>
        <v>=DISPIMG("ID_F2D0075740F1425CB2DE0D564B34D3BD",1)</v>
      </c>
      <c r="G70" s="217"/>
    </row>
    <row r="71" s="211" customFormat="1" ht="55.15" customHeight="1" spans="1:7">
      <c r="A71" s="101">
        <v>6</v>
      </c>
      <c r="B71" s="101" t="s">
        <v>2925</v>
      </c>
      <c r="C71" s="103" t="s">
        <v>2926</v>
      </c>
      <c r="D71" s="101" t="s">
        <v>2743</v>
      </c>
      <c r="E71" s="101">
        <v>12</v>
      </c>
      <c r="F71" s="113" t="str">
        <f>_xlfn.DISPIMG("ID_74587E6C09F1445DAF8E6B135885C8AF",1)</f>
        <v>=DISPIMG("ID_74587E6C09F1445DAF8E6B135885C8AF",1)</v>
      </c>
      <c r="G71" s="217"/>
    </row>
    <row r="72" s="211" customFormat="1" ht="55.15" customHeight="1" spans="1:7">
      <c r="A72" s="101">
        <v>7</v>
      </c>
      <c r="B72" s="101" t="s">
        <v>2850</v>
      </c>
      <c r="C72" s="103" t="s">
        <v>2927</v>
      </c>
      <c r="D72" s="101" t="s">
        <v>2743</v>
      </c>
      <c r="E72" s="101">
        <v>12</v>
      </c>
      <c r="F72" s="113" t="str">
        <f>_xlfn.DISPIMG("ID_3CE8044D63994BC1A85A6B9825CA2311",1)</f>
        <v>=DISPIMG("ID_3CE8044D63994BC1A85A6B9825CA2311",1)</v>
      </c>
      <c r="G72" s="217"/>
    </row>
    <row r="73" s="211" customFormat="1" ht="55.15" customHeight="1" spans="1:7">
      <c r="A73" s="101">
        <v>8</v>
      </c>
      <c r="B73" s="101" t="s">
        <v>2852</v>
      </c>
      <c r="C73" s="103" t="s">
        <v>2928</v>
      </c>
      <c r="D73" s="101" t="s">
        <v>2743</v>
      </c>
      <c r="E73" s="101">
        <v>12</v>
      </c>
      <c r="F73" s="113" t="str">
        <f>_xlfn.DISPIMG("ID_F42E761C04DB4BB7BF60D9079B069FC5",1)</f>
        <v>=DISPIMG("ID_F42E761C04DB4BB7BF60D9079B069FC5",1)</v>
      </c>
      <c r="G73" s="217"/>
    </row>
    <row r="74" s="211" customFormat="1" ht="55.15" customHeight="1" spans="1:7">
      <c r="A74" s="101">
        <v>9</v>
      </c>
      <c r="B74" s="101" t="s">
        <v>2856</v>
      </c>
      <c r="C74" s="103" t="s">
        <v>2929</v>
      </c>
      <c r="D74" s="101" t="s">
        <v>2737</v>
      </c>
      <c r="E74" s="101">
        <v>12</v>
      </c>
      <c r="F74" s="113" t="str">
        <f>_xlfn.DISPIMG("ID_1B053734B3D74270BA055FEF5F3E2397",1)</f>
        <v>=DISPIMG("ID_1B053734B3D74270BA055FEF5F3E2397",1)</v>
      </c>
      <c r="G74" s="217"/>
    </row>
    <row r="75" s="211" customFormat="1" ht="55.15" customHeight="1" spans="1:7">
      <c r="A75" s="101">
        <v>10</v>
      </c>
      <c r="B75" s="101" t="s">
        <v>2930</v>
      </c>
      <c r="C75" s="103" t="s">
        <v>2931</v>
      </c>
      <c r="D75" s="101" t="s">
        <v>2743</v>
      </c>
      <c r="E75" s="101">
        <v>12</v>
      </c>
      <c r="F75" s="113" t="str">
        <f>_xlfn.DISPIMG("ID_E012EE1D369E44DAA4654430B09A3DC2",1)</f>
        <v>=DISPIMG("ID_E012EE1D369E44DAA4654430B09A3DC2",1)</v>
      </c>
      <c r="G75" s="217"/>
    </row>
    <row r="76" s="211" customFormat="1" ht="55.15" customHeight="1" spans="1:7">
      <c r="A76" s="101">
        <v>11</v>
      </c>
      <c r="B76" s="101" t="s">
        <v>2932</v>
      </c>
      <c r="C76" s="103" t="s">
        <v>2933</v>
      </c>
      <c r="D76" s="101" t="s">
        <v>2743</v>
      </c>
      <c r="E76" s="101">
        <v>12</v>
      </c>
      <c r="F76" s="113" t="str">
        <f>_xlfn.DISPIMG("ID_E7629D5E355C4E92BCB8B89EFA116FF6",1)</f>
        <v>=DISPIMG("ID_E7629D5E355C4E92BCB8B89EFA116FF6",1)</v>
      </c>
      <c r="G76" s="217"/>
    </row>
    <row r="77" s="211" customFormat="1" ht="55.15" customHeight="1" spans="1:7">
      <c r="A77" s="101">
        <v>12</v>
      </c>
      <c r="B77" s="101" t="s">
        <v>2862</v>
      </c>
      <c r="C77" s="103" t="s">
        <v>2934</v>
      </c>
      <c r="D77" s="101" t="s">
        <v>2743</v>
      </c>
      <c r="E77" s="101">
        <v>12</v>
      </c>
      <c r="F77" s="113" t="str">
        <f>_xlfn.DISPIMG("ID_6E9E27DADF7E4313A3702B91F2D6B440",1)</f>
        <v>=DISPIMG("ID_6E9E27DADF7E4313A3702B91F2D6B440",1)</v>
      </c>
      <c r="G77" s="217"/>
    </row>
    <row r="78" s="211" customFormat="1" ht="55.15" customHeight="1" spans="1:7">
      <c r="A78" s="101">
        <v>13</v>
      </c>
      <c r="B78" s="101" t="s">
        <v>2935</v>
      </c>
      <c r="C78" s="103" t="s">
        <v>2936</v>
      </c>
      <c r="D78" s="101" t="s">
        <v>2743</v>
      </c>
      <c r="E78" s="101">
        <v>12</v>
      </c>
      <c r="F78" s="113" t="str">
        <f>_xlfn.DISPIMG("ID_EB122C11EA7C49D589B34AA29ACC3D62",1)</f>
        <v>=DISPIMG("ID_EB122C11EA7C49D589B34AA29ACC3D62",1)</v>
      </c>
      <c r="G78" s="217"/>
    </row>
    <row r="79" s="211" customFormat="1" ht="55.15" customHeight="1" spans="1:7">
      <c r="A79" s="101">
        <v>14</v>
      </c>
      <c r="B79" s="101" t="s">
        <v>2937</v>
      </c>
      <c r="C79" s="103" t="s">
        <v>2938</v>
      </c>
      <c r="D79" s="101" t="s">
        <v>2743</v>
      </c>
      <c r="E79" s="101">
        <v>12</v>
      </c>
      <c r="F79" s="113" t="str">
        <f>_xlfn.DISPIMG("ID_812EEE048C2243939599F4730F94B824",1)</f>
        <v>=DISPIMG("ID_812EEE048C2243939599F4730F94B824",1)</v>
      </c>
      <c r="G79" s="217"/>
    </row>
    <row r="80" s="211" customFormat="1" ht="55.15" customHeight="1" spans="1:7">
      <c r="A80" s="101">
        <v>15</v>
      </c>
      <c r="B80" s="101" t="s">
        <v>2848</v>
      </c>
      <c r="C80" s="103" t="s">
        <v>2849</v>
      </c>
      <c r="D80" s="101" t="s">
        <v>2743</v>
      </c>
      <c r="E80" s="101">
        <v>12</v>
      </c>
      <c r="F80" s="113" t="str">
        <f>_xlfn.DISPIMG("ID_9F1DBA8258914C0FBFB6869037171C45",1)</f>
        <v>=DISPIMG("ID_9F1DBA8258914C0FBFB6869037171C45",1)</v>
      </c>
      <c r="G80" s="217"/>
    </row>
    <row r="81" s="211" customFormat="1" ht="55.15" customHeight="1" spans="1:7">
      <c r="A81" s="101">
        <v>16</v>
      </c>
      <c r="B81" s="101" t="s">
        <v>2868</v>
      </c>
      <c r="C81" s="230" t="s">
        <v>2939</v>
      </c>
      <c r="D81" s="101" t="s">
        <v>2743</v>
      </c>
      <c r="E81" s="101">
        <v>12</v>
      </c>
      <c r="F81" s="113" t="str">
        <f>_xlfn.DISPIMG("ID_52A22C5A3CC648DFBF5BB63D3B2C1B3E",1)</f>
        <v>=DISPIMG("ID_52A22C5A3CC648DFBF5BB63D3B2C1B3E",1)</v>
      </c>
      <c r="G81" s="217"/>
    </row>
    <row r="82" s="211" customFormat="1" ht="55.15" customHeight="1" spans="1:7">
      <c r="A82" s="101">
        <v>17</v>
      </c>
      <c r="B82" s="231" t="s">
        <v>2870</v>
      </c>
      <c r="C82" s="103" t="s">
        <v>2871</v>
      </c>
      <c r="D82" s="101" t="s">
        <v>2737</v>
      </c>
      <c r="E82" s="101">
        <v>12</v>
      </c>
      <c r="F82" s="232" t="str">
        <f>_xlfn.DISPIMG("ID_38FF6FF6F12448F8B28021A732ED96E2",1)</f>
        <v>=DISPIMG("ID_38FF6FF6F12448F8B28021A732ED96E2",1)</v>
      </c>
      <c r="G82" s="217"/>
    </row>
    <row r="83" s="211" customFormat="1" ht="55.15" customHeight="1" spans="1:7">
      <c r="A83" s="101">
        <v>18</v>
      </c>
      <c r="B83" s="231" t="s">
        <v>2872</v>
      </c>
      <c r="C83" s="233" t="s">
        <v>2873</v>
      </c>
      <c r="D83" s="101" t="s">
        <v>2737</v>
      </c>
      <c r="E83" s="101">
        <v>12</v>
      </c>
      <c r="F83" s="232" t="str">
        <f>_xlfn.DISPIMG("ID_8BDD754A738D4BCF8D54D2BB7A6AED91",1)</f>
        <v>=DISPIMG("ID_8BDD754A738D4BCF8D54D2BB7A6AED91",1)</v>
      </c>
      <c r="G83" s="217"/>
    </row>
    <row r="84" s="211" customFormat="1" ht="55.15" customHeight="1" spans="1:7">
      <c r="A84" s="101">
        <v>19</v>
      </c>
      <c r="B84" s="231" t="s">
        <v>2874</v>
      </c>
      <c r="C84" s="233" t="s">
        <v>2875</v>
      </c>
      <c r="D84" s="101" t="s">
        <v>2737</v>
      </c>
      <c r="E84" s="101">
        <v>12</v>
      </c>
      <c r="F84" s="232" t="str">
        <f>_xlfn.DISPIMG("ID_8B09B5B9FEF34844B7065426B3677FB8",1)</f>
        <v>=DISPIMG("ID_8B09B5B9FEF34844B7065426B3677FB8",1)</v>
      </c>
      <c r="G84" s="217"/>
    </row>
    <row r="85" s="211" customFormat="1" ht="55.15" customHeight="1" spans="1:7">
      <c r="A85" s="101">
        <v>20</v>
      </c>
      <c r="B85" s="231" t="s">
        <v>2876</v>
      </c>
      <c r="C85" s="233" t="s">
        <v>2877</v>
      </c>
      <c r="D85" s="101" t="s">
        <v>2737</v>
      </c>
      <c r="E85" s="101">
        <v>12</v>
      </c>
      <c r="F85" s="232" t="str">
        <f>_xlfn.DISPIMG("ID_F136FCCD0CF24DCAA29DC00BE2D7932C",1)</f>
        <v>=DISPIMG("ID_F136FCCD0CF24DCAA29DC00BE2D7932C",1)</v>
      </c>
      <c r="G85" s="217"/>
    </row>
    <row r="86" s="211" customFormat="1" ht="55.15" customHeight="1" spans="1:7">
      <c r="A86" s="101">
        <v>21</v>
      </c>
      <c r="B86" s="231" t="s">
        <v>2878</v>
      </c>
      <c r="C86" s="233" t="s">
        <v>2879</v>
      </c>
      <c r="D86" s="101" t="s">
        <v>2737</v>
      </c>
      <c r="E86" s="101">
        <v>12</v>
      </c>
      <c r="F86" s="232" t="str">
        <f>_xlfn.DISPIMG("ID_79F63F178E5841838A94ADFA69922DFB",1)</f>
        <v>=DISPIMG("ID_79F63F178E5841838A94ADFA69922DFB",1)</v>
      </c>
      <c r="G86" s="217"/>
    </row>
    <row r="87" s="211" customFormat="1" ht="55.15" customHeight="1" spans="1:7">
      <c r="A87" s="101">
        <v>22</v>
      </c>
      <c r="B87" s="228" t="s">
        <v>2880</v>
      </c>
      <c r="C87" s="103" t="s">
        <v>2881</v>
      </c>
      <c r="D87" s="101" t="s">
        <v>2737</v>
      </c>
      <c r="E87" s="101">
        <v>12</v>
      </c>
      <c r="F87" s="229" t="str">
        <f>_xlfn.DISPIMG("ID_E5914B3618344967821D807EED54D037",1)</f>
        <v>=DISPIMG("ID_E5914B3618344967821D807EED54D037",1)</v>
      </c>
      <c r="G87" s="217"/>
    </row>
    <row r="88" s="211" customFormat="1" ht="55.15" customHeight="1" spans="1:7">
      <c r="A88" s="101">
        <v>23</v>
      </c>
      <c r="B88" s="228" t="s">
        <v>2882</v>
      </c>
      <c r="C88" s="103" t="s">
        <v>2883</v>
      </c>
      <c r="D88" s="101" t="s">
        <v>2737</v>
      </c>
      <c r="E88" s="101">
        <v>12</v>
      </c>
      <c r="F88" s="229" t="str">
        <f>_xlfn.DISPIMG("ID_A29B1E42EAD8493297D9E1CD2B94A8AF",1)</f>
        <v>=DISPIMG("ID_A29B1E42EAD8493297D9E1CD2B94A8AF",1)</v>
      </c>
      <c r="G88" s="217"/>
    </row>
    <row r="89" s="211" customFormat="1" ht="55.15" customHeight="1" spans="1:7">
      <c r="A89" s="101">
        <v>24</v>
      </c>
      <c r="B89" s="228" t="s">
        <v>2886</v>
      </c>
      <c r="C89" s="103" t="s">
        <v>2887</v>
      </c>
      <c r="D89" s="101" t="s">
        <v>2737</v>
      </c>
      <c r="E89" s="101">
        <v>12</v>
      </c>
      <c r="F89" s="113" t="str">
        <f>_xlfn.DISPIMG("ID_A0DB71220DD746A0B6E51A1901EAD771",1)</f>
        <v>=DISPIMG("ID_A0DB71220DD746A0B6E51A1901EAD771",1)</v>
      </c>
      <c r="G89" s="217"/>
    </row>
    <row r="90" s="211" customFormat="1" ht="55.15" customHeight="1" spans="1:7">
      <c r="A90" s="101">
        <v>25</v>
      </c>
      <c r="B90" s="228" t="s">
        <v>2888</v>
      </c>
      <c r="C90" s="224" t="s">
        <v>2889</v>
      </c>
      <c r="D90" s="101" t="s">
        <v>2737</v>
      </c>
      <c r="E90" s="101">
        <v>12</v>
      </c>
      <c r="F90" s="229" t="str">
        <f>_xlfn.DISPIMG("ID_25F0DABD093A4D478B49224A3648277E",1)</f>
        <v>=DISPIMG("ID_25F0DABD093A4D478B49224A3648277E",1)</v>
      </c>
      <c r="G90" s="217"/>
    </row>
    <row r="91" s="211" customFormat="1" ht="55.15" customHeight="1" spans="1:7">
      <c r="A91" s="101">
        <v>26</v>
      </c>
      <c r="B91" s="228" t="s">
        <v>2892</v>
      </c>
      <c r="C91" s="224" t="s">
        <v>2940</v>
      </c>
      <c r="D91" s="101" t="s">
        <v>2737</v>
      </c>
      <c r="E91" s="101">
        <v>12</v>
      </c>
      <c r="F91" s="229" t="str">
        <f>_xlfn.DISPIMG("ID_FCD261A6F5344AFDBA5CE1C23C3429BB",1)</f>
        <v>=DISPIMG("ID_FCD261A6F5344AFDBA5CE1C23C3429BB",1)</v>
      </c>
      <c r="G91" s="217"/>
    </row>
    <row r="92" s="211" customFormat="1" ht="55.15" customHeight="1" spans="1:7">
      <c r="A92" s="101">
        <v>27</v>
      </c>
      <c r="B92" s="228" t="s">
        <v>2894</v>
      </c>
      <c r="C92" s="103" t="s">
        <v>2895</v>
      </c>
      <c r="D92" s="101" t="s">
        <v>2737</v>
      </c>
      <c r="E92" s="101">
        <v>12</v>
      </c>
      <c r="F92" s="229" t="str">
        <f>_xlfn.DISPIMG("ID_00C14F523A0C4BF8911061F264A735FD",1)</f>
        <v>=DISPIMG("ID_00C14F523A0C4BF8911061F264A735FD",1)</v>
      </c>
      <c r="G92" s="217"/>
    </row>
    <row r="93" s="211" customFormat="1" ht="55.15" customHeight="1" spans="1:7">
      <c r="A93" s="101">
        <v>28</v>
      </c>
      <c r="B93" s="228" t="s">
        <v>2898</v>
      </c>
      <c r="C93" s="103" t="s">
        <v>2899</v>
      </c>
      <c r="D93" s="101" t="s">
        <v>2737</v>
      </c>
      <c r="E93" s="101">
        <v>12</v>
      </c>
      <c r="F93" s="229" t="str">
        <f>_xlfn.DISPIMG("ID_C9B7A34AD9BE44C68EE8E533E95784EC",1)</f>
        <v>=DISPIMG("ID_C9B7A34AD9BE44C68EE8E533E95784EC",1)</v>
      </c>
      <c r="G93" s="217"/>
    </row>
    <row r="94" s="211" customFormat="1" ht="55.15" customHeight="1" spans="1:7">
      <c r="A94" s="101">
        <v>29</v>
      </c>
      <c r="B94" s="228" t="s">
        <v>2900</v>
      </c>
      <c r="C94" s="234" t="s">
        <v>2901</v>
      </c>
      <c r="D94" s="101" t="s">
        <v>2737</v>
      </c>
      <c r="E94" s="101">
        <v>12</v>
      </c>
      <c r="F94" s="229" t="str">
        <f>_xlfn.DISPIMG("ID_08F1C8EA056A43718EFED4F41C5600D1",1)</f>
        <v>=DISPIMG("ID_08F1C8EA056A43718EFED4F41C5600D1",1)</v>
      </c>
      <c r="G94" s="217"/>
    </row>
    <row r="95" s="211" customFormat="1" ht="55.15" customHeight="1" spans="1:7">
      <c r="A95" s="101">
        <v>30</v>
      </c>
      <c r="B95" s="228" t="s">
        <v>2906</v>
      </c>
      <c r="C95" s="103" t="s">
        <v>2907</v>
      </c>
      <c r="D95" s="101" t="s">
        <v>2737</v>
      </c>
      <c r="E95" s="101">
        <v>12</v>
      </c>
      <c r="F95" s="229" t="str">
        <f>_xlfn.DISPIMG("ID_A593515CEA4D46648B8026B659E63572",1)</f>
        <v>=DISPIMG("ID_A593515CEA4D46648B8026B659E63572",1)</v>
      </c>
      <c r="G95" s="217"/>
    </row>
    <row r="96" s="211" customFormat="1" ht="55.15" customHeight="1" spans="1:7">
      <c r="A96" s="101">
        <v>31</v>
      </c>
      <c r="B96" s="228" t="s">
        <v>2908</v>
      </c>
      <c r="C96" s="103" t="s">
        <v>2909</v>
      </c>
      <c r="D96" s="101" t="s">
        <v>2737</v>
      </c>
      <c r="E96" s="101">
        <v>12</v>
      </c>
      <c r="F96" s="229" t="str">
        <f>_xlfn.DISPIMG("ID_0A2EC4FC1F0146CAA2FD8E74CA9F633D",1)</f>
        <v>=DISPIMG("ID_0A2EC4FC1F0146CAA2FD8E74CA9F633D",1)</v>
      </c>
      <c r="G96" s="217"/>
    </row>
    <row r="97" s="211" customFormat="1" ht="55.15" customHeight="1" spans="1:7">
      <c r="A97" s="101">
        <v>32</v>
      </c>
      <c r="B97" s="101" t="s">
        <v>2910</v>
      </c>
      <c r="C97" s="234" t="s">
        <v>2911</v>
      </c>
      <c r="D97" s="101" t="s">
        <v>2737</v>
      </c>
      <c r="E97" s="101">
        <v>12</v>
      </c>
      <c r="F97" s="113" t="str">
        <f>_xlfn.DISPIMG("ID_4AA08DD31EC74298BBE575F85C856223",1)</f>
        <v>=DISPIMG("ID_4AA08DD31EC74298BBE575F85C856223",1)</v>
      </c>
      <c r="G97" s="217"/>
    </row>
    <row r="98" s="211" customFormat="1" ht="55.15" customHeight="1" spans="1:7">
      <c r="A98" s="101">
        <v>33</v>
      </c>
      <c r="B98" s="101" t="s">
        <v>2912</v>
      </c>
      <c r="C98" s="103" t="s">
        <v>2913</v>
      </c>
      <c r="D98" s="101" t="s">
        <v>2737</v>
      </c>
      <c r="E98" s="101">
        <v>12</v>
      </c>
      <c r="F98" s="113" t="str">
        <f>_xlfn.DISPIMG("ID_6C74F146F2714390A9600A81E05EEA3E",1)</f>
        <v>=DISPIMG("ID_6C74F146F2714390A9600A81E05EEA3E",1)</v>
      </c>
      <c r="G98" s="217"/>
    </row>
    <row r="99" s="211" customFormat="1" ht="55.15" customHeight="1" spans="1:7">
      <c r="A99" s="101">
        <v>34</v>
      </c>
      <c r="B99" s="101" t="s">
        <v>2916</v>
      </c>
      <c r="C99" s="103" t="s">
        <v>2917</v>
      </c>
      <c r="D99" s="101" t="s">
        <v>2737</v>
      </c>
      <c r="E99" s="101">
        <v>12</v>
      </c>
      <c r="F99" s="113" t="str">
        <f>_xlfn.DISPIMG("ID_5855E887F65540F9BBAF08A6CD1BDC20",1)</f>
        <v>=DISPIMG("ID_5855E887F65540F9BBAF08A6CD1BDC20",1)</v>
      </c>
      <c r="G99" s="217"/>
    </row>
    <row r="100" s="211" customFormat="1" ht="27" customHeight="1" spans="1:7">
      <c r="A100" s="106">
        <v>35</v>
      </c>
      <c r="B100" s="73" t="s">
        <v>2941</v>
      </c>
      <c r="C100" s="114" t="s">
        <v>2942</v>
      </c>
      <c r="D100" s="73">
        <v>5</v>
      </c>
      <c r="E100" s="73" t="s">
        <v>2743</v>
      </c>
      <c r="F100" s="8"/>
      <c r="G100" s="236"/>
    </row>
  </sheetData>
  <mergeCells count="3">
    <mergeCell ref="A1:G1"/>
    <mergeCell ref="A15:C15"/>
    <mergeCell ref="A65:C65"/>
  </mergeCells>
  <pageMargins left="0.7" right="0.7" top="0.75" bottom="0.75" header="0.3" footer="0.3"/>
  <pageSetup paperSize="9" scale="85"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opLeftCell="A9" workbookViewId="0">
      <selection activeCell="F19" sqref="F19"/>
    </sheetView>
  </sheetViews>
  <sheetFormatPr defaultColWidth="8.89166666666667" defaultRowHeight="13.5"/>
  <cols>
    <col min="1" max="1" width="5" style="187" customWidth="1"/>
    <col min="2" max="2" width="16.75" style="187" customWidth="1"/>
    <col min="3" max="3" width="12.6666666666667" style="188" customWidth="1"/>
    <col min="4" max="4" width="11.3333333333333" style="187" customWidth="1"/>
    <col min="5" max="5" width="14.75" style="187" customWidth="1"/>
    <col min="6" max="6" width="69.75" style="187" customWidth="1"/>
    <col min="7" max="7" width="10.6333333333333" style="189" customWidth="1"/>
    <col min="8" max="8" width="6.225" style="187" customWidth="1"/>
    <col min="9" max="9" width="6.10833333333333" style="187" customWidth="1"/>
    <col min="10" max="16384" width="8.89166666666667" style="187"/>
  </cols>
  <sheetData>
    <row r="1" s="46" customFormat="1" ht="40" customHeight="1" spans="1:9">
      <c r="A1" s="190" t="s">
        <v>2943</v>
      </c>
      <c r="B1" s="191"/>
      <c r="C1" s="191"/>
      <c r="D1" s="192"/>
      <c r="E1" s="191"/>
      <c r="F1" s="191"/>
      <c r="G1" s="191"/>
      <c r="H1" s="191"/>
      <c r="I1" s="191"/>
    </row>
    <row r="2" s="186" customFormat="1" ht="30" customHeight="1" spans="1:9">
      <c r="A2" s="50" t="s">
        <v>2944</v>
      </c>
      <c r="B2" s="50" t="s">
        <v>2945</v>
      </c>
      <c r="C2" s="51" t="s">
        <v>2946</v>
      </c>
      <c r="D2" s="51" t="s">
        <v>2947</v>
      </c>
      <c r="E2" s="50" t="s">
        <v>2948</v>
      </c>
      <c r="F2" s="50" t="s">
        <v>2949</v>
      </c>
      <c r="G2" s="50" t="s">
        <v>2950</v>
      </c>
      <c r="H2" s="50" t="s">
        <v>6</v>
      </c>
      <c r="I2" s="50" t="s">
        <v>5</v>
      </c>
    </row>
    <row r="3" s="46" customFormat="1" ht="111" customHeight="1" spans="1:9">
      <c r="A3" s="193">
        <v>1</v>
      </c>
      <c r="B3" s="194" t="s">
        <v>2951</v>
      </c>
      <c r="C3" s="195" t="s">
        <v>2952</v>
      </c>
      <c r="D3" s="193" t="s">
        <v>2953</v>
      </c>
      <c r="E3" s="41" t="str">
        <f>_xlfn.DISPIMG("ID_CFFB93DCF828430294512ECEB5D5E488",1)</f>
        <v>=DISPIMG("ID_CFFB93DCF828430294512ECEB5D5E488",1)</v>
      </c>
      <c r="F3" s="195" t="s">
        <v>2954</v>
      </c>
      <c r="G3" s="196" t="s">
        <v>2955</v>
      </c>
      <c r="H3" s="65" t="s">
        <v>2798</v>
      </c>
      <c r="I3" s="65">
        <v>1</v>
      </c>
    </row>
    <row r="4" s="46" customFormat="1" ht="80" customHeight="1" spans="1:9">
      <c r="A4" s="193"/>
      <c r="B4" s="194"/>
      <c r="C4" s="195"/>
      <c r="D4" s="178" t="s">
        <v>2956</v>
      </c>
      <c r="E4" s="40" t="str">
        <f>_xlfn.DISPIMG("ID_4484D31038E14C47877238F7E5E08009",1)</f>
        <v>=DISPIMG("ID_4484D31038E14C47877238F7E5E08009",1)</v>
      </c>
      <c r="F4" s="195" t="s">
        <v>2957</v>
      </c>
      <c r="G4" s="196" t="s">
        <v>2955</v>
      </c>
      <c r="H4" s="65" t="s">
        <v>2785</v>
      </c>
      <c r="I4" s="65">
        <v>1</v>
      </c>
    </row>
    <row r="5" s="46" customFormat="1" ht="256" customHeight="1" spans="1:9">
      <c r="A5" s="193">
        <v>2</v>
      </c>
      <c r="B5" s="194"/>
      <c r="C5" s="195"/>
      <c r="D5" s="193" t="s">
        <v>2958</v>
      </c>
      <c r="E5" s="24" t="str">
        <f>_xlfn.DISPIMG("ID_77F43921F862402CAE79D187551E92C3",1)</f>
        <v>=DISPIMG("ID_77F43921F862402CAE79D187551E92C3",1)</v>
      </c>
      <c r="F5" s="197" t="s">
        <v>2959</v>
      </c>
      <c r="G5" s="196" t="s">
        <v>2955</v>
      </c>
      <c r="H5" s="65" t="s">
        <v>2740</v>
      </c>
      <c r="I5" s="65">
        <v>1</v>
      </c>
    </row>
    <row r="6" s="46" customFormat="1" ht="409" customHeight="1" spans="1:9">
      <c r="A6" s="193">
        <v>3</v>
      </c>
      <c r="B6" s="194"/>
      <c r="C6" s="195"/>
      <c r="D6" s="193" t="s">
        <v>2960</v>
      </c>
      <c r="E6" s="65" t="str">
        <f>_xlfn.DISPIMG("ID_100532127D5445939BE48BFC89B485A2",1)</f>
        <v>=DISPIMG("ID_100532127D5445939BE48BFC89B485A2",1)</v>
      </c>
      <c r="F6" s="195" t="s">
        <v>2961</v>
      </c>
      <c r="G6" s="129" t="s">
        <v>2962</v>
      </c>
      <c r="H6" s="65" t="s">
        <v>2740</v>
      </c>
      <c r="I6" s="65">
        <v>1</v>
      </c>
    </row>
    <row r="7" s="46" customFormat="1" ht="373" customHeight="1" spans="1:9">
      <c r="A7" s="193">
        <v>4</v>
      </c>
      <c r="B7" s="194"/>
      <c r="C7" s="195"/>
      <c r="D7" s="193" t="s">
        <v>2963</v>
      </c>
      <c r="E7" s="65" t="str">
        <f>_xlfn.DISPIMG("ID_1767DE1110C944DF86350D94FA599627",1)</f>
        <v>=DISPIMG("ID_1767DE1110C944DF86350D94FA599627",1)</v>
      </c>
      <c r="F7" s="195" t="s">
        <v>2964</v>
      </c>
      <c r="G7" s="129" t="s">
        <v>2965</v>
      </c>
      <c r="H7" s="65" t="s">
        <v>2966</v>
      </c>
      <c r="I7" s="65">
        <v>1</v>
      </c>
    </row>
    <row r="8" s="46" customFormat="1" ht="168" customHeight="1" spans="1:9">
      <c r="A8" s="193">
        <v>5</v>
      </c>
      <c r="B8" s="194"/>
      <c r="C8" s="195"/>
      <c r="D8" s="198" t="s">
        <v>2967</v>
      </c>
      <c r="E8" s="199" t="str">
        <f>_xlfn.DISPIMG("ID_FB2CE84AD7034C9796DEFB1954237AB3",1)</f>
        <v>=DISPIMG("ID_FB2CE84AD7034C9796DEFB1954237AB3",1)</v>
      </c>
      <c r="F8" s="195" t="s">
        <v>2968</v>
      </c>
      <c r="G8" s="200" t="s">
        <v>2969</v>
      </c>
      <c r="H8" s="201" t="s">
        <v>2737</v>
      </c>
      <c r="I8" s="201">
        <v>1</v>
      </c>
    </row>
    <row r="9" s="46" customFormat="1" ht="409" customHeight="1" spans="1:9">
      <c r="A9" s="193">
        <v>6</v>
      </c>
      <c r="B9" s="194"/>
      <c r="C9" s="195"/>
      <c r="D9" s="193" t="s">
        <v>2970</v>
      </c>
      <c r="E9" s="65" t="str">
        <f>_xlfn.DISPIMG("ID_7DD67DECE7844F6585891BFE0F933CD0",1)</f>
        <v>=DISPIMG("ID_7DD67DECE7844F6585891BFE0F933CD0",1)</v>
      </c>
      <c r="F9" s="195" t="s">
        <v>2971</v>
      </c>
      <c r="G9" s="129" t="s">
        <v>2972</v>
      </c>
      <c r="H9" s="65" t="s">
        <v>2740</v>
      </c>
      <c r="I9" s="65">
        <v>1</v>
      </c>
    </row>
    <row r="10" s="46" customFormat="1" ht="70" customHeight="1" spans="1:9">
      <c r="A10" s="193">
        <v>7</v>
      </c>
      <c r="B10" s="194"/>
      <c r="C10" s="195"/>
      <c r="D10" s="193" t="s">
        <v>2973</v>
      </c>
      <c r="E10" s="202" t="str">
        <f>_xlfn.DISPIMG("ID_DC08FE125DCE4EF49298CB42403209E5",1)</f>
        <v>=DISPIMG("ID_DC08FE125DCE4EF49298CB42403209E5",1)</v>
      </c>
      <c r="F10" s="195" t="s">
        <v>2974</v>
      </c>
      <c r="G10" s="196" t="s">
        <v>2955</v>
      </c>
      <c r="H10" s="65" t="s">
        <v>2737</v>
      </c>
      <c r="I10" s="65">
        <v>1</v>
      </c>
    </row>
    <row r="11" s="46" customFormat="1" ht="70" customHeight="1" spans="1:9">
      <c r="A11" s="193">
        <v>8</v>
      </c>
      <c r="B11" s="194"/>
      <c r="C11" s="195"/>
      <c r="D11" s="193" t="s">
        <v>2975</v>
      </c>
      <c r="E11" s="202" t="str">
        <f>_xlfn.DISPIMG("ID_17D91FFA7FF44CF0A681622032EF964D",1)</f>
        <v>=DISPIMG("ID_17D91FFA7FF44CF0A681622032EF964D",1)</v>
      </c>
      <c r="F11" s="203" t="s">
        <v>2976</v>
      </c>
      <c r="G11" s="196" t="s">
        <v>2955</v>
      </c>
      <c r="H11" s="65" t="s">
        <v>2780</v>
      </c>
      <c r="I11" s="65">
        <v>1</v>
      </c>
    </row>
    <row r="12" s="46" customFormat="1" ht="55" customHeight="1" spans="1:9">
      <c r="A12" s="193">
        <v>9</v>
      </c>
      <c r="B12" s="194"/>
      <c r="C12" s="195"/>
      <c r="D12" s="193" t="s">
        <v>2977</v>
      </c>
      <c r="E12" s="193" t="str">
        <f>_xlfn.DISPIMG("ID_9FF4E8AEB4534DF3891B0118D2BC7BA8",1)</f>
        <v>=DISPIMG("ID_9FF4E8AEB4534DF3891B0118D2BC7BA8",1)</v>
      </c>
      <c r="F12" s="195" t="s">
        <v>2978</v>
      </c>
      <c r="G12" s="196" t="s">
        <v>2955</v>
      </c>
      <c r="H12" s="65" t="s">
        <v>2743</v>
      </c>
      <c r="I12" s="65">
        <v>1</v>
      </c>
    </row>
    <row r="13" s="46" customFormat="1" ht="55" customHeight="1" spans="1:9">
      <c r="A13" s="193">
        <v>10</v>
      </c>
      <c r="B13" s="194"/>
      <c r="C13" s="195"/>
      <c r="D13" s="193" t="s">
        <v>2979</v>
      </c>
      <c r="E13" s="193" t="str">
        <f>_xlfn.DISPIMG("ID_F3ECB5C9B3FC4C7B9B73216956AE4EA1",1)</f>
        <v>=DISPIMG("ID_F3ECB5C9B3FC4C7B9B73216956AE4EA1",1)</v>
      </c>
      <c r="F13" s="195" t="s">
        <v>2980</v>
      </c>
      <c r="G13" s="193" t="s">
        <v>2981</v>
      </c>
      <c r="H13" s="65" t="s">
        <v>2737</v>
      </c>
      <c r="I13" s="65">
        <v>1</v>
      </c>
    </row>
    <row r="14" s="46" customFormat="1" ht="61" customHeight="1" spans="1:9">
      <c r="A14" s="193">
        <v>11</v>
      </c>
      <c r="B14" s="204"/>
      <c r="C14" s="195"/>
      <c r="D14" s="193" t="s">
        <v>2982</v>
      </c>
      <c r="E14" s="193" t="str">
        <f>_xlfn.DISPIMG("ID_30CBA93391CE445A84EC78874D8EDCF1",1)</f>
        <v>=DISPIMG("ID_30CBA93391CE445A84EC78874D8EDCF1",1)</v>
      </c>
      <c r="F14" s="195" t="s">
        <v>2983</v>
      </c>
      <c r="G14" s="193" t="s">
        <v>2981</v>
      </c>
      <c r="H14" s="65" t="s">
        <v>2984</v>
      </c>
      <c r="I14" s="65">
        <v>2</v>
      </c>
    </row>
    <row r="15" s="46" customFormat="1" ht="164" customHeight="1" spans="1:9">
      <c r="A15" s="205">
        <v>12</v>
      </c>
      <c r="B15" s="206" t="s">
        <v>2985</v>
      </c>
      <c r="C15" s="207" t="s">
        <v>2986</v>
      </c>
      <c r="D15" s="205" t="s">
        <v>2987</v>
      </c>
      <c r="E15" s="208" t="str">
        <f>_xlfn.DISPIMG("ID_551C54BBC0F6424DA013CE59D87EA18C",1)</f>
        <v>=DISPIMG("ID_551C54BBC0F6424DA013CE59D87EA18C",1)</v>
      </c>
      <c r="F15" s="209" t="s">
        <v>2988</v>
      </c>
      <c r="G15" s="193" t="s">
        <v>2989</v>
      </c>
      <c r="H15" s="65" t="s">
        <v>2737</v>
      </c>
      <c r="I15" s="65">
        <v>1</v>
      </c>
    </row>
    <row r="16" s="46" customFormat="1" ht="409" customHeight="1" spans="1:9">
      <c r="A16" s="193">
        <v>13</v>
      </c>
      <c r="B16" s="206"/>
      <c r="C16" s="207"/>
      <c r="D16" s="193" t="s">
        <v>2990</v>
      </c>
      <c r="E16" s="193" t="str">
        <f>_xlfn.DISPIMG("ID_496E5AC7D8474D5EB135C1C5F3307F3F",1)</f>
        <v>=DISPIMG("ID_496E5AC7D8474D5EB135C1C5F3307F3F",1)</v>
      </c>
      <c r="F16" s="195" t="s">
        <v>2991</v>
      </c>
      <c r="G16" s="193" t="s">
        <v>2992</v>
      </c>
      <c r="H16" s="65" t="s">
        <v>2737</v>
      </c>
      <c r="I16" s="65">
        <v>1</v>
      </c>
    </row>
    <row r="17" s="46" customFormat="1" ht="63" customHeight="1" spans="1:9">
      <c r="A17" s="205">
        <v>14</v>
      </c>
      <c r="B17" s="206"/>
      <c r="C17" s="207"/>
      <c r="D17" s="193" t="s">
        <v>2979</v>
      </c>
      <c r="E17" s="193" t="str">
        <f>_xlfn.DISPIMG("ID_ECDAB27B7B934F3C9A8C0C5D0F09A9FF",1)</f>
        <v>=DISPIMG("ID_ECDAB27B7B934F3C9A8C0C5D0F09A9FF",1)</v>
      </c>
      <c r="F17" s="195" t="s">
        <v>2980</v>
      </c>
      <c r="G17" s="193" t="s">
        <v>2981</v>
      </c>
      <c r="H17" s="65" t="s">
        <v>2737</v>
      </c>
      <c r="I17" s="65">
        <v>1</v>
      </c>
    </row>
    <row r="18" s="46" customFormat="1" ht="62" customHeight="1" spans="1:9">
      <c r="A18" s="193">
        <v>15</v>
      </c>
      <c r="B18" s="206"/>
      <c r="C18" s="207"/>
      <c r="D18" s="193" t="s">
        <v>2982</v>
      </c>
      <c r="E18" s="193" t="str">
        <f>_xlfn.DISPIMG("ID_0F7983FCE38A4784ACBDB113EA4A441D",1)</f>
        <v>=DISPIMG("ID_0F7983FCE38A4784ACBDB113EA4A441D",1)</v>
      </c>
      <c r="F18" s="195" t="s">
        <v>2993</v>
      </c>
      <c r="G18" s="193" t="s">
        <v>2981</v>
      </c>
      <c r="H18" s="65" t="s">
        <v>2984</v>
      </c>
      <c r="I18" s="65">
        <v>2</v>
      </c>
    </row>
    <row r="19" s="46" customFormat="1" ht="94" customHeight="1" spans="1:9">
      <c r="A19" s="205">
        <v>16</v>
      </c>
      <c r="B19" s="194"/>
      <c r="C19" s="210"/>
      <c r="D19" s="193" t="s">
        <v>2994</v>
      </c>
      <c r="E19" s="65"/>
      <c r="F19" s="195" t="s">
        <v>2995</v>
      </c>
      <c r="G19" s="193"/>
      <c r="H19" s="193" t="s">
        <v>2996</v>
      </c>
      <c r="I19" s="193">
        <v>1</v>
      </c>
    </row>
  </sheetData>
  <mergeCells count="5">
    <mergeCell ref="A1:I1"/>
    <mergeCell ref="B3:B14"/>
    <mergeCell ref="B15:B18"/>
    <mergeCell ref="C3:C14"/>
    <mergeCell ref="C15:C18"/>
  </mergeCells>
  <pageMargins left="0.7" right="0.7" top="0.75" bottom="0.75" header="0.3" footer="0.3"/>
  <pageSetup paperSize="9" scale="85"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opLeftCell="A93" workbookViewId="0">
      <selection activeCell="C95" sqref="C95"/>
    </sheetView>
  </sheetViews>
  <sheetFormatPr defaultColWidth="9" defaultRowHeight="13.5" outlineLevelCol="5"/>
  <cols>
    <col min="1" max="1" width="5.25" style="168" customWidth="1"/>
    <col min="2" max="2" width="12.6333333333333" style="168" customWidth="1"/>
    <col min="3" max="3" width="36.375" style="168" customWidth="1"/>
    <col min="4" max="4" width="6.25" style="168" customWidth="1"/>
    <col min="5" max="5" width="6.38333333333333" style="168" customWidth="1"/>
    <col min="6" max="6" width="16.3833333333333" style="168" customWidth="1"/>
    <col min="7" max="16378" width="9" style="168"/>
  </cols>
  <sheetData>
    <row r="1" s="168" customFormat="1" ht="25" customHeight="1" spans="1:6">
      <c r="A1" s="169" t="s">
        <v>2997</v>
      </c>
      <c r="B1" s="170"/>
      <c r="C1" s="170"/>
      <c r="D1" s="170"/>
      <c r="E1" s="170"/>
      <c r="F1" s="171"/>
    </row>
    <row r="2" s="168" customFormat="1" ht="26" customHeight="1" spans="1:6">
      <c r="A2" s="172" t="s">
        <v>1</v>
      </c>
      <c r="B2" s="172" t="s">
        <v>2732</v>
      </c>
      <c r="C2" s="172" t="s">
        <v>2733</v>
      </c>
      <c r="D2" s="172" t="s">
        <v>5</v>
      </c>
      <c r="E2" s="172" t="s">
        <v>6</v>
      </c>
      <c r="F2" s="172" t="s">
        <v>7</v>
      </c>
    </row>
    <row r="3" s="168" customFormat="1" ht="70" customHeight="1" spans="1:6">
      <c r="A3" s="173">
        <v>1</v>
      </c>
      <c r="B3" s="174" t="s">
        <v>2998</v>
      </c>
      <c r="C3" s="175" t="s">
        <v>2999</v>
      </c>
      <c r="D3" s="176">
        <v>1</v>
      </c>
      <c r="E3" s="174" t="s">
        <v>2798</v>
      </c>
      <c r="F3" s="176" t="str">
        <f>_xlfn.DISPIMG("ID_9BAC0CCEAEFD4C66A3078BA556142FCB",1)</f>
        <v>=DISPIMG("ID_9BAC0CCEAEFD4C66A3078BA556142FCB",1)</v>
      </c>
    </row>
    <row r="4" s="168" customFormat="1" ht="70" customHeight="1" spans="1:6">
      <c r="A4" s="173">
        <v>2</v>
      </c>
      <c r="B4" s="174" t="s">
        <v>3000</v>
      </c>
      <c r="C4" s="177" t="s">
        <v>2954</v>
      </c>
      <c r="D4" s="173">
        <v>1</v>
      </c>
      <c r="E4" s="174" t="s">
        <v>2798</v>
      </c>
      <c r="F4" s="41" t="str">
        <f>_xlfn.DISPIMG("ID_CFFB93DCF828430294512ECEB5D5E488",1)</f>
        <v>=DISPIMG("ID_CFFB93DCF828430294512ECEB5D5E488",1)</v>
      </c>
    </row>
    <row r="5" s="168" customFormat="1" ht="70" customHeight="1" spans="1:6">
      <c r="A5" s="173">
        <v>3</v>
      </c>
      <c r="B5" s="174" t="s">
        <v>3001</v>
      </c>
      <c r="C5" s="177" t="s">
        <v>2957</v>
      </c>
      <c r="D5" s="178">
        <v>1</v>
      </c>
      <c r="E5" s="40" t="s">
        <v>2785</v>
      </c>
      <c r="F5" s="40" t="str">
        <f>_xlfn.DISPIMG("ID_4484D31038E14C47877238F7E5E08009",1)</f>
        <v>=DISPIMG("ID_4484D31038E14C47877238F7E5E08009",1)</v>
      </c>
    </row>
    <row r="6" s="168" customFormat="1" ht="70" customHeight="1" spans="1:6">
      <c r="A6" s="173">
        <v>4</v>
      </c>
      <c r="B6" s="174" t="s">
        <v>3002</v>
      </c>
      <c r="C6" s="175" t="s">
        <v>3003</v>
      </c>
      <c r="D6" s="173">
        <v>2</v>
      </c>
      <c r="E6" s="174" t="s">
        <v>2743</v>
      </c>
      <c r="F6" s="176" t="str">
        <f>_xlfn.DISPIMG("ID_1421E74AB9864DA9BAC455EA087A18BD",1)</f>
        <v>=DISPIMG("ID_1421E74AB9864DA9BAC455EA087A18BD",1)</v>
      </c>
    </row>
    <row r="7" s="168" customFormat="1" ht="70" customHeight="1" spans="1:6">
      <c r="A7" s="173">
        <v>5</v>
      </c>
      <c r="B7" s="174" t="s">
        <v>3004</v>
      </c>
      <c r="C7" s="175" t="s">
        <v>3005</v>
      </c>
      <c r="D7" s="173">
        <v>1</v>
      </c>
      <c r="E7" s="174" t="s">
        <v>2740</v>
      </c>
      <c r="F7" s="176" t="str">
        <f>_xlfn.DISPIMG("ID_3FCF5D9378F845B2920AE039063674C0",1)</f>
        <v>=DISPIMG("ID_3FCF5D9378F845B2920AE039063674C0",1)</v>
      </c>
    </row>
    <row r="8" s="168" customFormat="1" ht="70" customHeight="1" spans="1:6">
      <c r="A8" s="173">
        <v>6</v>
      </c>
      <c r="B8" s="174" t="s">
        <v>3006</v>
      </c>
      <c r="C8" s="175" t="s">
        <v>3007</v>
      </c>
      <c r="D8" s="173">
        <v>1</v>
      </c>
      <c r="E8" s="174" t="s">
        <v>2798</v>
      </c>
      <c r="F8" s="176" t="str">
        <f>_xlfn.DISPIMG("ID_D9010DF1E3274C23AD29947181C35B6B",1)</f>
        <v>=DISPIMG("ID_D9010DF1E3274C23AD29947181C35B6B",1)</v>
      </c>
    </row>
    <row r="9" s="168" customFormat="1" ht="70" customHeight="1" spans="1:6">
      <c r="A9" s="173">
        <v>7</v>
      </c>
      <c r="B9" s="174" t="s">
        <v>3008</v>
      </c>
      <c r="C9" s="175" t="s">
        <v>3009</v>
      </c>
      <c r="D9" s="173">
        <v>1</v>
      </c>
      <c r="E9" s="174" t="s">
        <v>2798</v>
      </c>
      <c r="F9" s="176" t="str">
        <f>_xlfn.DISPIMG("ID_1CA6D235F5784998A849CD6202A5A76E",1)</f>
        <v>=DISPIMG("ID_1CA6D235F5784998A849CD6202A5A76E",1)</v>
      </c>
    </row>
    <row r="10" s="168" customFormat="1" ht="70" customHeight="1" spans="1:6">
      <c r="A10" s="173">
        <v>8</v>
      </c>
      <c r="B10" s="174" t="s">
        <v>3010</v>
      </c>
      <c r="C10" s="175" t="s">
        <v>3011</v>
      </c>
      <c r="D10" s="173">
        <v>1</v>
      </c>
      <c r="E10" s="174" t="s">
        <v>2740</v>
      </c>
      <c r="F10" s="176" t="str">
        <f>_xlfn.DISPIMG("ID_2B2F8E51FDCD46B594D8B5E28657AD60",1)</f>
        <v>=DISPIMG("ID_2B2F8E51FDCD46B594D8B5E28657AD60",1)</v>
      </c>
    </row>
    <row r="11" s="168" customFormat="1" ht="70" customHeight="1" spans="1:6">
      <c r="A11" s="173">
        <v>9</v>
      </c>
      <c r="B11" s="174" t="s">
        <v>3012</v>
      </c>
      <c r="C11" s="175" t="s">
        <v>3013</v>
      </c>
      <c r="D11" s="173">
        <v>1</v>
      </c>
      <c r="E11" s="174" t="s">
        <v>2740</v>
      </c>
      <c r="F11" s="176" t="str">
        <f>_xlfn.DISPIMG("ID_34672009AEA34BC4A73A46A6847935A0",1)</f>
        <v>=DISPIMG("ID_34672009AEA34BC4A73A46A6847935A0",1)</v>
      </c>
    </row>
    <row r="12" s="168" customFormat="1" ht="70" customHeight="1" spans="1:6">
      <c r="A12" s="173">
        <v>10</v>
      </c>
      <c r="B12" s="174" t="s">
        <v>3014</v>
      </c>
      <c r="C12" s="175" t="s">
        <v>3015</v>
      </c>
      <c r="D12" s="173">
        <v>1</v>
      </c>
      <c r="E12" s="174" t="s">
        <v>2740</v>
      </c>
      <c r="F12" s="176" t="str">
        <f>_xlfn.DISPIMG("ID_C9E4A71298A64DAFAAF846E059CEFBF1",1)</f>
        <v>=DISPIMG("ID_C9E4A71298A64DAFAAF846E059CEFBF1",1)</v>
      </c>
    </row>
    <row r="13" s="168" customFormat="1" ht="70" customHeight="1" spans="1:6">
      <c r="A13" s="173">
        <v>11</v>
      </c>
      <c r="B13" s="174" t="s">
        <v>3016</v>
      </c>
      <c r="C13" s="175" t="s">
        <v>3017</v>
      </c>
      <c r="D13" s="173">
        <v>5</v>
      </c>
      <c r="E13" s="174" t="s">
        <v>2743</v>
      </c>
      <c r="F13" s="176" t="str">
        <f>_xlfn.DISPIMG("ID_B38CC1AE1DFE40C1867421D88735EF77",1)</f>
        <v>=DISPIMG("ID_B38CC1AE1DFE40C1867421D88735EF77",1)</v>
      </c>
    </row>
    <row r="14" s="168" customFormat="1" ht="70" customHeight="1" spans="1:6">
      <c r="A14" s="173">
        <v>12</v>
      </c>
      <c r="B14" s="174" t="s">
        <v>3018</v>
      </c>
      <c r="C14" s="175" t="s">
        <v>3019</v>
      </c>
      <c r="D14" s="173">
        <v>1</v>
      </c>
      <c r="E14" s="174" t="s">
        <v>2737</v>
      </c>
      <c r="F14" s="176" t="str">
        <f>_xlfn.DISPIMG("ID_836636D3E29A4159B7F695D3E291D3A8",1)</f>
        <v>=DISPIMG("ID_836636D3E29A4159B7F695D3E291D3A8",1)</v>
      </c>
    </row>
    <row r="15" s="168" customFormat="1" ht="70" customHeight="1" spans="1:6">
      <c r="A15" s="173">
        <v>13</v>
      </c>
      <c r="B15" s="174" t="s">
        <v>3020</v>
      </c>
      <c r="C15" s="175" t="s">
        <v>3021</v>
      </c>
      <c r="D15" s="173">
        <v>1</v>
      </c>
      <c r="E15" s="174" t="s">
        <v>2737</v>
      </c>
      <c r="F15" s="176" t="str">
        <f>_xlfn.DISPIMG("ID_B58F50F122D849B58F90694E26007BDA",1)</f>
        <v>=DISPIMG("ID_B58F50F122D849B58F90694E26007BDA",1)</v>
      </c>
    </row>
    <row r="16" s="168" customFormat="1" ht="70" customHeight="1" spans="1:6">
      <c r="A16" s="173">
        <v>14</v>
      </c>
      <c r="B16" s="174" t="s">
        <v>3022</v>
      </c>
      <c r="C16" s="175" t="s">
        <v>3023</v>
      </c>
      <c r="D16" s="173">
        <v>2</v>
      </c>
      <c r="E16" s="174" t="s">
        <v>2785</v>
      </c>
      <c r="F16" s="176" t="str">
        <f>_xlfn.DISPIMG("ID_D4BC77F818AF430C8DF82AD2F5E76B55",1)</f>
        <v>=DISPIMG("ID_D4BC77F818AF430C8DF82AD2F5E76B55",1)</v>
      </c>
    </row>
    <row r="17" s="168" customFormat="1" ht="70" customHeight="1" spans="1:6">
      <c r="A17" s="173">
        <v>15</v>
      </c>
      <c r="B17" s="174" t="s">
        <v>3024</v>
      </c>
      <c r="C17" s="175" t="s">
        <v>3025</v>
      </c>
      <c r="D17" s="173">
        <v>20</v>
      </c>
      <c r="E17" s="174" t="s">
        <v>3026</v>
      </c>
      <c r="F17" s="176" t="str">
        <f>_xlfn.DISPIMG("ID_99C28DD4408042FC96B6DD9E8510504F",1)</f>
        <v>=DISPIMG("ID_99C28DD4408042FC96B6DD9E8510504F",1)</v>
      </c>
    </row>
    <row r="18" s="168" customFormat="1" ht="70" customHeight="1" spans="1:6">
      <c r="A18" s="173">
        <v>16</v>
      </c>
      <c r="B18" s="174" t="s">
        <v>3027</v>
      </c>
      <c r="C18" s="175" t="s">
        <v>3028</v>
      </c>
      <c r="D18" s="173">
        <v>1</v>
      </c>
      <c r="E18" s="174" t="s">
        <v>2743</v>
      </c>
      <c r="F18" s="176" t="str">
        <f>_xlfn.DISPIMG("ID_8D026F696CD340D4B562DF97BADC0505",1)</f>
        <v>=DISPIMG("ID_8D026F696CD340D4B562DF97BADC0505",1)</v>
      </c>
    </row>
    <row r="19" s="168" customFormat="1" ht="70" customHeight="1" spans="1:6">
      <c r="A19" s="173">
        <v>17</v>
      </c>
      <c r="B19" s="174" t="s">
        <v>3029</v>
      </c>
      <c r="C19" s="175" t="s">
        <v>3030</v>
      </c>
      <c r="D19" s="173">
        <v>1</v>
      </c>
      <c r="E19" s="174" t="s">
        <v>2743</v>
      </c>
      <c r="F19" s="176" t="str">
        <f>_xlfn.DISPIMG("ID_A8444E2A3F3248EDA5FDA0E9481FBFDF",1)</f>
        <v>=DISPIMG("ID_A8444E2A3F3248EDA5FDA0E9481FBFDF",1)</v>
      </c>
    </row>
    <row r="20" s="168" customFormat="1" ht="70" customHeight="1" spans="1:6">
      <c r="A20" s="173">
        <v>18</v>
      </c>
      <c r="B20" s="174" t="s">
        <v>3031</v>
      </c>
      <c r="C20" s="175" t="s">
        <v>3032</v>
      </c>
      <c r="D20" s="173">
        <v>1</v>
      </c>
      <c r="E20" s="174" t="s">
        <v>2780</v>
      </c>
      <c r="F20" s="176" t="str">
        <f>_xlfn.DISPIMG("ID_716328A12AE24B2F9448C515C7078228",1)</f>
        <v>=DISPIMG("ID_716328A12AE24B2F9448C515C7078228",1)</v>
      </c>
    </row>
    <row r="21" s="168" customFormat="1" ht="70" customHeight="1" spans="1:6">
      <c r="A21" s="173">
        <v>19</v>
      </c>
      <c r="B21" s="174"/>
      <c r="C21" s="175" t="s">
        <v>3033</v>
      </c>
      <c r="D21" s="173">
        <v>1</v>
      </c>
      <c r="E21" s="174" t="s">
        <v>2780</v>
      </c>
      <c r="F21" s="176" t="str">
        <f>_xlfn.DISPIMG("ID_08A7A5E5F4BE481DB3C77E7FF692CD7F",1)</f>
        <v>=DISPIMG("ID_08A7A5E5F4BE481DB3C77E7FF692CD7F",1)</v>
      </c>
    </row>
    <row r="22" s="168" customFormat="1" ht="70" customHeight="1" spans="1:6">
      <c r="A22" s="173">
        <v>20</v>
      </c>
      <c r="B22" s="174" t="s">
        <v>3034</v>
      </c>
      <c r="C22" s="175" t="s">
        <v>3035</v>
      </c>
      <c r="D22" s="173">
        <v>7</v>
      </c>
      <c r="E22" s="174" t="s">
        <v>2743</v>
      </c>
      <c r="F22" s="176" t="str">
        <f>_xlfn.DISPIMG("ID_AE28C82B89C340959924AA5681204A55",1)</f>
        <v>=DISPIMG("ID_AE28C82B89C340959924AA5681204A55",1)</v>
      </c>
    </row>
    <row r="23" s="168" customFormat="1" ht="70" customHeight="1" spans="1:6">
      <c r="A23" s="173">
        <v>21</v>
      </c>
      <c r="B23" s="174" t="s">
        <v>3036</v>
      </c>
      <c r="C23" s="175" t="s">
        <v>3037</v>
      </c>
      <c r="D23" s="173">
        <v>1</v>
      </c>
      <c r="E23" s="174" t="s">
        <v>3038</v>
      </c>
      <c r="F23" s="176" t="str">
        <f>_xlfn.DISPIMG("ID_836B131AE2E3460299F6206A2A28D1A0",1)</f>
        <v>=DISPIMG("ID_836B131AE2E3460299F6206A2A28D1A0",1)</v>
      </c>
    </row>
    <row r="24" s="168" customFormat="1" ht="70" customHeight="1" spans="1:6">
      <c r="A24" s="173">
        <v>22</v>
      </c>
      <c r="B24" s="174" t="s">
        <v>2760</v>
      </c>
      <c r="C24" s="175" t="s">
        <v>3039</v>
      </c>
      <c r="D24" s="173">
        <v>1</v>
      </c>
      <c r="E24" s="174" t="s">
        <v>2743</v>
      </c>
      <c r="F24" s="176" t="str">
        <f>_xlfn.DISPIMG("ID_FB8B85922D6247789DF1D6E9DFEA3CFE",1)</f>
        <v>=DISPIMG("ID_FB8B85922D6247789DF1D6E9DFEA3CFE",1)</v>
      </c>
    </row>
    <row r="25" s="168" customFormat="1" ht="70" customHeight="1" spans="1:6">
      <c r="A25" s="173">
        <v>23</v>
      </c>
      <c r="B25" s="174" t="s">
        <v>3040</v>
      </c>
      <c r="C25" s="175" t="s">
        <v>3041</v>
      </c>
      <c r="D25" s="173">
        <v>2</v>
      </c>
      <c r="E25" s="174" t="s">
        <v>2743</v>
      </c>
      <c r="F25" s="176" t="str">
        <f>_xlfn.DISPIMG("ID_2E3DA7DC1779416C9E209C7552B9E801",1)</f>
        <v>=DISPIMG("ID_2E3DA7DC1779416C9E209C7552B9E801",1)</v>
      </c>
    </row>
    <row r="26" s="168" customFormat="1" ht="70" customHeight="1" spans="1:6">
      <c r="A26" s="173">
        <v>24</v>
      </c>
      <c r="B26" s="174" t="s">
        <v>3042</v>
      </c>
      <c r="C26" s="175" t="s">
        <v>3043</v>
      </c>
      <c r="D26" s="173">
        <v>1</v>
      </c>
      <c r="E26" s="174" t="s">
        <v>2743</v>
      </c>
      <c r="F26" s="176" t="str">
        <f>_xlfn.DISPIMG("ID_B0DCFB4CBFA44D399224E52C3F54678B",1)</f>
        <v>=DISPIMG("ID_B0DCFB4CBFA44D399224E52C3F54678B",1)</v>
      </c>
    </row>
    <row r="27" s="168" customFormat="1" ht="70" customHeight="1" spans="1:6">
      <c r="A27" s="173">
        <v>25</v>
      </c>
      <c r="B27" s="174" t="s">
        <v>3044</v>
      </c>
      <c r="C27" s="175" t="s">
        <v>3045</v>
      </c>
      <c r="D27" s="173">
        <v>1</v>
      </c>
      <c r="E27" s="174" t="s">
        <v>2743</v>
      </c>
      <c r="F27" s="176" t="str">
        <f>_xlfn.DISPIMG("ID_BAB0FE6ABA2846738DC5E85DCDA2A115",1)</f>
        <v>=DISPIMG("ID_BAB0FE6ABA2846738DC5E85DCDA2A115",1)</v>
      </c>
    </row>
    <row r="28" s="168" customFormat="1" ht="70" customHeight="1" spans="1:6">
      <c r="A28" s="173">
        <v>26</v>
      </c>
      <c r="B28" s="174" t="s">
        <v>3046</v>
      </c>
      <c r="C28" s="175" t="s">
        <v>3047</v>
      </c>
      <c r="D28" s="173">
        <v>2</v>
      </c>
      <c r="E28" s="174" t="s">
        <v>2737</v>
      </c>
      <c r="F28" s="176" t="str">
        <f>_xlfn.DISPIMG("ID_EEB0F048E1F14EE5B159493867BFFE0F",1)</f>
        <v>=DISPIMG("ID_EEB0F048E1F14EE5B159493867BFFE0F",1)</v>
      </c>
    </row>
    <row r="29" s="168" customFormat="1" ht="70" customHeight="1" spans="1:6">
      <c r="A29" s="173">
        <v>27</v>
      </c>
      <c r="B29" s="174" t="s">
        <v>3048</v>
      </c>
      <c r="C29" s="175" t="s">
        <v>3049</v>
      </c>
      <c r="D29" s="173">
        <v>1</v>
      </c>
      <c r="E29" s="174" t="s">
        <v>3050</v>
      </c>
      <c r="F29" s="176" t="str">
        <f>_xlfn.DISPIMG("ID_28CAF30B47C14EC1B4FC0787CEF3CBF1",1)</f>
        <v>=DISPIMG("ID_28CAF30B47C14EC1B4FC0787CEF3CBF1",1)</v>
      </c>
    </row>
    <row r="30" s="168" customFormat="1" ht="70" customHeight="1" spans="1:6">
      <c r="A30" s="173">
        <v>28</v>
      </c>
      <c r="B30" s="174" t="s">
        <v>3051</v>
      </c>
      <c r="C30" s="175" t="s">
        <v>3052</v>
      </c>
      <c r="D30" s="173">
        <v>1</v>
      </c>
      <c r="E30" s="174" t="s">
        <v>2743</v>
      </c>
      <c r="F30" s="176" t="str">
        <f>_xlfn.DISPIMG("ID_6D7F8E83630B498591ADFEB0A6618AFD",1)</f>
        <v>=DISPIMG("ID_6D7F8E83630B498591ADFEB0A6618AFD",1)</v>
      </c>
    </row>
    <row r="31" s="168" customFormat="1" ht="70" customHeight="1" spans="1:6">
      <c r="A31" s="173">
        <v>29</v>
      </c>
      <c r="B31" s="174" t="s">
        <v>3053</v>
      </c>
      <c r="C31" s="175" t="s">
        <v>3054</v>
      </c>
      <c r="D31" s="173">
        <v>1</v>
      </c>
      <c r="E31" s="174" t="s">
        <v>10</v>
      </c>
      <c r="F31" s="176" t="str">
        <f>_xlfn.DISPIMG("ID_AC6E5BAF032F4665920A379A3B686365",1)</f>
        <v>=DISPIMG("ID_AC6E5BAF032F4665920A379A3B686365",1)</v>
      </c>
    </row>
    <row r="32" s="168" customFormat="1" ht="70" customHeight="1" spans="1:6">
      <c r="A32" s="173">
        <v>30</v>
      </c>
      <c r="B32" s="174" t="s">
        <v>3055</v>
      </c>
      <c r="C32" s="175" t="s">
        <v>3056</v>
      </c>
      <c r="D32" s="173">
        <v>1</v>
      </c>
      <c r="E32" s="174" t="s">
        <v>3057</v>
      </c>
      <c r="F32" s="176" t="str">
        <f>_xlfn.DISPIMG("ID_DBC260B3119E4E5C8F1EF4DA0046E6A4",1)</f>
        <v>=DISPIMG("ID_DBC260B3119E4E5C8F1EF4DA0046E6A4",1)</v>
      </c>
    </row>
    <row r="33" s="168" customFormat="1" ht="70" customHeight="1" spans="1:6">
      <c r="A33" s="173">
        <v>31</v>
      </c>
      <c r="B33" s="174" t="s">
        <v>3058</v>
      </c>
      <c r="C33" s="175" t="s">
        <v>3059</v>
      </c>
      <c r="D33" s="173">
        <v>2</v>
      </c>
      <c r="E33" s="174" t="s">
        <v>3057</v>
      </c>
      <c r="F33" s="176" t="str">
        <f>_xlfn.DISPIMG("ID_588A4088A28449D2930801079EF9F6FA",1)</f>
        <v>=DISPIMG("ID_588A4088A28449D2930801079EF9F6FA",1)</v>
      </c>
    </row>
    <row r="34" s="168" customFormat="1" ht="70" customHeight="1" spans="1:6">
      <c r="A34" s="173">
        <v>32</v>
      </c>
      <c r="B34" s="174" t="s">
        <v>3060</v>
      </c>
      <c r="C34" s="175" t="s">
        <v>3061</v>
      </c>
      <c r="D34" s="173">
        <v>1</v>
      </c>
      <c r="E34" s="174" t="s">
        <v>2785</v>
      </c>
      <c r="F34" s="176" t="str">
        <f>_xlfn.DISPIMG("ID_DF2997E22ACB494AB9084B00CF23DE17",1)</f>
        <v>=DISPIMG("ID_DF2997E22ACB494AB9084B00CF23DE17",1)</v>
      </c>
    </row>
    <row r="35" s="168" customFormat="1" ht="70" customHeight="1" spans="1:6">
      <c r="A35" s="173">
        <v>33</v>
      </c>
      <c r="B35" s="174" t="s">
        <v>3062</v>
      </c>
      <c r="C35" s="175" t="s">
        <v>3063</v>
      </c>
      <c r="D35" s="173">
        <v>60</v>
      </c>
      <c r="E35" s="174" t="s">
        <v>3026</v>
      </c>
      <c r="F35" s="176" t="str">
        <f>_xlfn.DISPIMG("ID_AAF4411288E0402BA217F3B1EED89D3E",1)</f>
        <v>=DISPIMG("ID_AAF4411288E0402BA217F3B1EED89D3E",1)</v>
      </c>
    </row>
    <row r="36" s="168" customFormat="1" ht="70" customHeight="1" spans="1:6">
      <c r="A36" s="173">
        <v>34</v>
      </c>
      <c r="B36" s="174" t="s">
        <v>3064</v>
      </c>
      <c r="C36" s="175" t="s">
        <v>3065</v>
      </c>
      <c r="D36" s="173">
        <v>2</v>
      </c>
      <c r="E36" s="174" t="s">
        <v>2737</v>
      </c>
      <c r="F36" s="176" t="str">
        <f>_xlfn.DISPIMG("ID_D801CBEE647D428380E519930CE1C977",1)</f>
        <v>=DISPIMG("ID_D801CBEE647D428380E519930CE1C977",1)</v>
      </c>
    </row>
    <row r="37" s="168" customFormat="1" ht="70" customHeight="1" spans="1:6">
      <c r="A37" s="173">
        <v>35</v>
      </c>
      <c r="B37" s="174" t="s">
        <v>3066</v>
      </c>
      <c r="C37" s="175" t="s">
        <v>3067</v>
      </c>
      <c r="D37" s="173">
        <v>5</v>
      </c>
      <c r="E37" s="174" t="s">
        <v>3038</v>
      </c>
      <c r="F37" s="176" t="str">
        <f>_xlfn.DISPIMG("ID_8CD9CCE2E7D44A13A2FF574365F1D47B",1)</f>
        <v>=DISPIMG("ID_8CD9CCE2E7D44A13A2FF574365F1D47B",1)</v>
      </c>
    </row>
    <row r="38" s="168" customFormat="1" ht="70" customHeight="1" spans="1:6">
      <c r="A38" s="173">
        <v>36</v>
      </c>
      <c r="B38" s="174" t="s">
        <v>3068</v>
      </c>
      <c r="C38" s="175" t="s">
        <v>3069</v>
      </c>
      <c r="D38" s="173">
        <v>2</v>
      </c>
      <c r="E38" s="174" t="s">
        <v>2780</v>
      </c>
      <c r="F38" s="176" t="str">
        <f>_xlfn.DISPIMG("ID_916B711E643F411C8837D784ADF15111",1)</f>
        <v>=DISPIMG("ID_916B711E643F411C8837D784ADF15111",1)</v>
      </c>
    </row>
    <row r="39" s="168" customFormat="1" ht="70" customHeight="1" spans="1:6">
      <c r="A39" s="173">
        <v>37</v>
      </c>
      <c r="B39" s="174" t="s">
        <v>3070</v>
      </c>
      <c r="C39" s="175" t="s">
        <v>3071</v>
      </c>
      <c r="D39" s="173">
        <v>1</v>
      </c>
      <c r="E39" s="174" t="s">
        <v>2740</v>
      </c>
      <c r="F39" s="176" t="str">
        <f>_xlfn.DISPIMG("ID_018A3DBE40694E51BB87DEA062BF8305",1)</f>
        <v>=DISPIMG("ID_018A3DBE40694E51BB87DEA062BF8305",1)</v>
      </c>
    </row>
    <row r="40" s="168" customFormat="1" ht="70" customHeight="1" spans="1:6">
      <c r="A40" s="173">
        <v>38</v>
      </c>
      <c r="B40" s="174" t="s">
        <v>3072</v>
      </c>
      <c r="C40" s="175" t="s">
        <v>3073</v>
      </c>
      <c r="D40" s="173">
        <v>2</v>
      </c>
      <c r="E40" s="174" t="s">
        <v>2743</v>
      </c>
      <c r="F40" s="176" t="str">
        <f>_xlfn.DISPIMG("ID_D66FFFE41CA041BCB8EF16D5D5AD4402",1)</f>
        <v>=DISPIMG("ID_D66FFFE41CA041BCB8EF16D5D5AD4402",1)</v>
      </c>
    </row>
    <row r="41" s="168" customFormat="1" ht="70" customHeight="1" spans="1:6">
      <c r="A41" s="173">
        <v>39</v>
      </c>
      <c r="B41" s="174" t="s">
        <v>3074</v>
      </c>
      <c r="C41" s="175" t="s">
        <v>3075</v>
      </c>
      <c r="D41" s="173">
        <v>2</v>
      </c>
      <c r="E41" s="174" t="s">
        <v>2743</v>
      </c>
      <c r="F41" s="176" t="str">
        <f>_xlfn.DISPIMG("ID_8D5963D4E3DD48C4A5E44CC1AC29A2C1",1)</f>
        <v>=DISPIMG("ID_8D5963D4E3DD48C4A5E44CC1AC29A2C1",1)</v>
      </c>
    </row>
    <row r="42" s="168" customFormat="1" ht="70" customHeight="1" spans="1:6">
      <c r="A42" s="173">
        <v>40</v>
      </c>
      <c r="B42" s="174" t="s">
        <v>3076</v>
      </c>
      <c r="C42" s="175" t="s">
        <v>3077</v>
      </c>
      <c r="D42" s="173">
        <v>1</v>
      </c>
      <c r="E42" s="174" t="s">
        <v>2743</v>
      </c>
      <c r="F42" s="176" t="str">
        <f>_xlfn.DISPIMG("ID_07EFDCA883A14CE087B1F2D255E6F9DC",1)</f>
        <v>=DISPIMG("ID_07EFDCA883A14CE087B1F2D255E6F9DC",1)</v>
      </c>
    </row>
    <row r="43" s="168" customFormat="1" ht="70" customHeight="1" spans="1:6">
      <c r="A43" s="173">
        <v>41</v>
      </c>
      <c r="B43" s="174" t="s">
        <v>3078</v>
      </c>
      <c r="C43" s="175" t="s">
        <v>3079</v>
      </c>
      <c r="D43" s="173">
        <v>2</v>
      </c>
      <c r="E43" s="174" t="s">
        <v>2743</v>
      </c>
      <c r="F43" s="176" t="str">
        <f>_xlfn.DISPIMG("ID_2E72343BC6F14FE4905548152E473529",1)</f>
        <v>=DISPIMG("ID_2E72343BC6F14FE4905548152E473529",1)</v>
      </c>
    </row>
    <row r="44" s="168" customFormat="1" ht="70" customHeight="1" spans="1:6">
      <c r="A44" s="173">
        <v>42</v>
      </c>
      <c r="B44" s="174"/>
      <c r="C44" s="175" t="s">
        <v>3080</v>
      </c>
      <c r="D44" s="173">
        <v>2</v>
      </c>
      <c r="E44" s="174" t="s">
        <v>2743</v>
      </c>
      <c r="F44" s="174"/>
    </row>
    <row r="45" s="168" customFormat="1" ht="70" customHeight="1" spans="1:6">
      <c r="A45" s="173">
        <v>43</v>
      </c>
      <c r="B45" s="174"/>
      <c r="C45" s="175" t="s">
        <v>3081</v>
      </c>
      <c r="D45" s="173">
        <v>2</v>
      </c>
      <c r="E45" s="174" t="s">
        <v>2743</v>
      </c>
      <c r="F45" s="174"/>
    </row>
    <row r="46" s="168" customFormat="1" ht="70" customHeight="1" spans="1:6">
      <c r="A46" s="173">
        <v>44</v>
      </c>
      <c r="B46" s="174"/>
      <c r="C46" s="175" t="s">
        <v>3082</v>
      </c>
      <c r="D46" s="173">
        <v>2</v>
      </c>
      <c r="E46" s="174" t="s">
        <v>2743</v>
      </c>
      <c r="F46" s="174"/>
    </row>
    <row r="47" s="168" customFormat="1" ht="70" customHeight="1" spans="1:6">
      <c r="A47" s="173">
        <v>45</v>
      </c>
      <c r="B47" s="174"/>
      <c r="C47" s="175" t="s">
        <v>3083</v>
      </c>
      <c r="D47" s="173">
        <v>2</v>
      </c>
      <c r="E47" s="174" t="s">
        <v>2743</v>
      </c>
      <c r="F47" s="174"/>
    </row>
    <row r="48" s="168" customFormat="1" ht="70" customHeight="1" spans="1:6">
      <c r="A48" s="173">
        <v>46</v>
      </c>
      <c r="B48" s="174" t="s">
        <v>3084</v>
      </c>
      <c r="C48" s="175" t="s">
        <v>3085</v>
      </c>
      <c r="D48" s="173">
        <v>2</v>
      </c>
      <c r="E48" s="174" t="s">
        <v>2743</v>
      </c>
      <c r="F48" s="176" t="str">
        <f>_xlfn.DISPIMG("ID_029617EEC5EF4ED38E7C5C736FBBD632",1)</f>
        <v>=DISPIMG("ID_029617EEC5EF4ED38E7C5C736FBBD632",1)</v>
      </c>
    </row>
    <row r="49" s="168" customFormat="1" ht="70" customHeight="1" spans="1:6">
      <c r="A49" s="173">
        <v>47</v>
      </c>
      <c r="B49" s="174" t="s">
        <v>3086</v>
      </c>
      <c r="C49" s="175" t="s">
        <v>3087</v>
      </c>
      <c r="D49" s="173">
        <v>2</v>
      </c>
      <c r="E49" s="174" t="s">
        <v>2743</v>
      </c>
      <c r="F49" s="176" t="str">
        <f>_xlfn.DISPIMG("ID_B0DD07EF228C43A493D4AB3F8B3DC41D",1)</f>
        <v>=DISPIMG("ID_B0DD07EF228C43A493D4AB3F8B3DC41D",1)</v>
      </c>
    </row>
    <row r="50" s="168" customFormat="1" ht="70" customHeight="1" spans="1:6">
      <c r="A50" s="173">
        <v>48</v>
      </c>
      <c r="B50" s="174" t="s">
        <v>3088</v>
      </c>
      <c r="C50" s="175" t="s">
        <v>3089</v>
      </c>
      <c r="D50" s="173">
        <v>1</v>
      </c>
      <c r="E50" s="174" t="s">
        <v>3090</v>
      </c>
      <c r="F50" s="61" t="str">
        <f>_xlfn.DISPIMG("ID_5BBA28854764414C98A7E7001ABEA4BD",1)</f>
        <v>=DISPIMG("ID_5BBA28854764414C98A7E7001ABEA4BD",1)</v>
      </c>
    </row>
    <row r="51" s="168" customFormat="1" ht="70" customHeight="1" spans="1:6">
      <c r="A51" s="173">
        <v>49</v>
      </c>
      <c r="B51" s="174" t="s">
        <v>3091</v>
      </c>
      <c r="C51" s="175" t="s">
        <v>3092</v>
      </c>
      <c r="D51" s="173">
        <v>1</v>
      </c>
      <c r="E51" s="174" t="s">
        <v>3090</v>
      </c>
      <c r="F51" s="61" t="str">
        <f>_xlfn.DISPIMG("ID_6616DE8FAFA047FB918527F15A5FA1EB",1)</f>
        <v>=DISPIMG("ID_6616DE8FAFA047FB918527F15A5FA1EB",1)</v>
      </c>
    </row>
    <row r="52" s="168" customFormat="1" ht="70" customHeight="1" spans="1:6">
      <c r="A52" s="173">
        <v>50</v>
      </c>
      <c r="B52" s="174" t="s">
        <v>3093</v>
      </c>
      <c r="C52" s="175" t="s">
        <v>3094</v>
      </c>
      <c r="D52" s="173">
        <v>1</v>
      </c>
      <c r="E52" s="174" t="s">
        <v>2737</v>
      </c>
      <c r="F52" s="179" t="str">
        <f>_xlfn.DISPIMG("ID_60252F6C9756470CAC95471475848129",1)</f>
        <v>=DISPIMG("ID_60252F6C9756470CAC95471475848129",1)</v>
      </c>
    </row>
    <row r="53" s="168" customFormat="1" ht="70" customHeight="1" spans="1:6">
      <c r="A53" s="173">
        <v>51</v>
      </c>
      <c r="B53" s="174" t="s">
        <v>3095</v>
      </c>
      <c r="C53" s="175" t="s">
        <v>3096</v>
      </c>
      <c r="D53" s="173">
        <v>1</v>
      </c>
      <c r="E53" s="174" t="s">
        <v>2737</v>
      </c>
      <c r="F53" s="179"/>
    </row>
    <row r="54" s="168" customFormat="1" ht="70" customHeight="1" spans="1:6">
      <c r="A54" s="173">
        <v>52</v>
      </c>
      <c r="B54" s="174" t="s">
        <v>3097</v>
      </c>
      <c r="C54" s="175" t="s">
        <v>3098</v>
      </c>
      <c r="D54" s="173">
        <v>1</v>
      </c>
      <c r="E54" s="174" t="s">
        <v>2737</v>
      </c>
      <c r="F54" s="179"/>
    </row>
    <row r="55" s="168" customFormat="1" ht="70" customHeight="1" spans="1:6">
      <c r="A55" s="173">
        <v>53</v>
      </c>
      <c r="B55" s="174" t="s">
        <v>3099</v>
      </c>
      <c r="C55" s="175" t="s">
        <v>3100</v>
      </c>
      <c r="D55" s="173">
        <v>1</v>
      </c>
      <c r="E55" s="174" t="s">
        <v>2737</v>
      </c>
      <c r="F55" s="179"/>
    </row>
    <row r="56" s="168" customFormat="1" ht="70" customHeight="1" spans="1:6">
      <c r="A56" s="173">
        <v>54</v>
      </c>
      <c r="B56" s="174" t="s">
        <v>3101</v>
      </c>
      <c r="C56" s="175" t="s">
        <v>3102</v>
      </c>
      <c r="D56" s="173">
        <v>5</v>
      </c>
      <c r="E56" s="174" t="s">
        <v>2790</v>
      </c>
      <c r="F56" s="176" t="str">
        <f>_xlfn.DISPIMG("ID_4A7A215A2EC94EC78CED9EC0AC3DA219",1)</f>
        <v>=DISPIMG("ID_4A7A215A2EC94EC78CED9EC0AC3DA219",1)</v>
      </c>
    </row>
    <row r="57" s="168" customFormat="1" ht="70" customHeight="1" spans="1:6">
      <c r="A57" s="173">
        <v>55</v>
      </c>
      <c r="B57" s="174" t="s">
        <v>3103</v>
      </c>
      <c r="C57" s="175" t="s">
        <v>3104</v>
      </c>
      <c r="D57" s="173">
        <v>1</v>
      </c>
      <c r="E57" s="174" t="s">
        <v>2740</v>
      </c>
      <c r="F57" s="176" t="str">
        <f>_xlfn.DISPIMG("ID_64D93F69829D426689B864FD02C8789B",1)</f>
        <v>=DISPIMG("ID_64D93F69829D426689B864FD02C8789B",1)</v>
      </c>
    </row>
    <row r="58" s="168" customFormat="1" ht="70" customHeight="1" spans="1:6">
      <c r="A58" s="173">
        <v>56</v>
      </c>
      <c r="B58" s="174" t="s">
        <v>3105</v>
      </c>
      <c r="C58" s="175" t="s">
        <v>3106</v>
      </c>
      <c r="D58" s="173">
        <v>1</v>
      </c>
      <c r="E58" s="174" t="s">
        <v>2740</v>
      </c>
      <c r="F58" s="176" t="str">
        <f>_xlfn.DISPIMG("ID_1DF2A332030040448EA50E02DA7E4244",1)</f>
        <v>=DISPIMG("ID_1DF2A332030040448EA50E02DA7E4244",1)</v>
      </c>
    </row>
    <row r="59" s="168" customFormat="1" ht="70" customHeight="1" spans="1:6">
      <c r="A59" s="173">
        <v>57</v>
      </c>
      <c r="B59" s="180" t="s">
        <v>3107</v>
      </c>
      <c r="C59" s="181" t="s">
        <v>3108</v>
      </c>
      <c r="D59" s="173">
        <v>2</v>
      </c>
      <c r="E59" s="180" t="s">
        <v>2737</v>
      </c>
      <c r="F59" s="176" t="str">
        <f>_xlfn.DISPIMG("ID_A2FBEC8123FC4B70A670C001235CB39E",1)</f>
        <v>=DISPIMG("ID_A2FBEC8123FC4B70A670C001235CB39E",1)</v>
      </c>
    </row>
    <row r="60" s="168" customFormat="1" ht="70" customHeight="1" spans="1:6">
      <c r="A60" s="173">
        <v>58</v>
      </c>
      <c r="B60" s="173" t="s">
        <v>3109</v>
      </c>
      <c r="C60" s="182" t="s">
        <v>3110</v>
      </c>
      <c r="D60" s="173">
        <v>30</v>
      </c>
      <c r="E60" s="174" t="s">
        <v>2737</v>
      </c>
      <c r="F60" s="176" t="str">
        <f>_xlfn.DISPIMG("ID_8D980B6FD7774C8D9597722EB0CBEF24",1)</f>
        <v>=DISPIMG("ID_8D980B6FD7774C8D9597722EB0CBEF24",1)</v>
      </c>
    </row>
    <row r="61" s="168" customFormat="1" ht="70" customHeight="1" spans="1:6">
      <c r="A61" s="173">
        <v>59</v>
      </c>
      <c r="B61" s="173" t="s">
        <v>3111</v>
      </c>
      <c r="C61" s="182" t="s">
        <v>3112</v>
      </c>
      <c r="D61" s="173">
        <v>4</v>
      </c>
      <c r="E61" s="173" t="s">
        <v>3090</v>
      </c>
      <c r="F61" s="176" t="str">
        <f>_xlfn.DISPIMG("ID_F194DC1DCF204FB683E888A2CFFA1F16",1)</f>
        <v>=DISPIMG("ID_F194DC1DCF204FB683E888A2CFFA1F16",1)</v>
      </c>
    </row>
    <row r="62" s="168" customFormat="1" ht="70" customHeight="1" spans="1:6">
      <c r="A62" s="173">
        <v>60</v>
      </c>
      <c r="B62" s="174" t="s">
        <v>3113</v>
      </c>
      <c r="C62" s="175" t="s">
        <v>3114</v>
      </c>
      <c r="D62" s="173">
        <v>1</v>
      </c>
      <c r="E62" s="174" t="s">
        <v>2743</v>
      </c>
      <c r="F62" s="176" t="str">
        <f>_xlfn.DISPIMG("ID_55E94F86018D4DD3BC426F072DFE50D1",1)</f>
        <v>=DISPIMG("ID_55E94F86018D4DD3BC426F072DFE50D1",1)</v>
      </c>
    </row>
    <row r="63" s="168" customFormat="1" ht="70" customHeight="1" spans="1:6">
      <c r="A63" s="173">
        <v>61</v>
      </c>
      <c r="B63" s="174" t="s">
        <v>3115</v>
      </c>
      <c r="C63" s="183" t="s">
        <v>3116</v>
      </c>
      <c r="D63" s="173">
        <v>1</v>
      </c>
      <c r="E63" s="174" t="s">
        <v>2737</v>
      </c>
      <c r="F63" s="176" t="str">
        <f>_xlfn.DISPIMG("ID_C661BDB37B7E478D80E0E594449825CF",1)</f>
        <v>=DISPIMG("ID_C661BDB37B7E478D80E0E594449825CF",1)</v>
      </c>
    </row>
    <row r="64" s="168" customFormat="1" ht="70" customHeight="1" spans="1:6">
      <c r="A64" s="173">
        <v>62</v>
      </c>
      <c r="B64" s="174" t="s">
        <v>3117</v>
      </c>
      <c r="C64" s="183" t="s">
        <v>3118</v>
      </c>
      <c r="D64" s="173">
        <v>2</v>
      </c>
      <c r="E64" s="174" t="s">
        <v>2743</v>
      </c>
      <c r="F64" s="176" t="str">
        <f>_xlfn.DISPIMG("ID_1D0A5D4D77F54877836755CEFE6477B4",1)</f>
        <v>=DISPIMG("ID_1D0A5D4D77F54877836755CEFE6477B4",1)</v>
      </c>
    </row>
    <row r="65" s="168" customFormat="1" ht="70" customHeight="1" spans="1:6">
      <c r="A65" s="173">
        <v>63</v>
      </c>
      <c r="B65" s="174" t="s">
        <v>3119</v>
      </c>
      <c r="C65" s="183" t="s">
        <v>3120</v>
      </c>
      <c r="D65" s="173">
        <v>1</v>
      </c>
      <c r="E65" s="174" t="s">
        <v>2740</v>
      </c>
      <c r="F65" s="176" t="str">
        <f>_xlfn.DISPIMG("ID_CE08C0F7EF0B4C509522CFD5CFDDFDE1",1)</f>
        <v>=DISPIMG("ID_CE08C0F7EF0B4C509522CFD5CFDDFDE1",1)</v>
      </c>
    </row>
    <row r="66" s="168" customFormat="1" ht="70" customHeight="1" spans="1:6">
      <c r="A66" s="173">
        <v>64</v>
      </c>
      <c r="B66" s="174" t="s">
        <v>3121</v>
      </c>
      <c r="C66" s="175" t="s">
        <v>3122</v>
      </c>
      <c r="D66" s="173">
        <v>1</v>
      </c>
      <c r="E66" s="174" t="s">
        <v>2743</v>
      </c>
      <c r="F66" s="176" t="str">
        <f>_xlfn.DISPIMG("ID_82AE9272116E4CC48CDE7B9EB2F77CD0",1)</f>
        <v>=DISPIMG("ID_82AE9272116E4CC48CDE7B9EB2F77CD0",1)</v>
      </c>
    </row>
    <row r="67" s="168" customFormat="1" ht="70" customHeight="1" spans="1:6">
      <c r="A67" s="173">
        <v>65</v>
      </c>
      <c r="B67" s="174" t="s">
        <v>3123</v>
      </c>
      <c r="C67" s="183" t="s">
        <v>3124</v>
      </c>
      <c r="D67" s="173">
        <v>2</v>
      </c>
      <c r="E67" s="174" t="s">
        <v>2798</v>
      </c>
      <c r="F67" s="176" t="str">
        <f>_xlfn.DISPIMG("ID_C3B34DFC6560492A99133DE5AE1A6EEF",1)</f>
        <v>=DISPIMG("ID_C3B34DFC6560492A99133DE5AE1A6EEF",1)</v>
      </c>
    </row>
    <row r="68" s="168" customFormat="1" ht="70" customHeight="1" spans="1:6">
      <c r="A68" s="173">
        <v>66</v>
      </c>
      <c r="B68" s="174" t="s">
        <v>3125</v>
      </c>
      <c r="C68" s="175" t="s">
        <v>3126</v>
      </c>
      <c r="D68" s="173">
        <v>1</v>
      </c>
      <c r="E68" s="174" t="s">
        <v>3038</v>
      </c>
      <c r="F68" s="176" t="str">
        <f>_xlfn.DISPIMG("ID_1B1337ED23AD4F61B1DBAC653F1C218D",1)</f>
        <v>=DISPIMG("ID_1B1337ED23AD4F61B1DBAC653F1C218D",1)</v>
      </c>
    </row>
    <row r="69" s="168" customFormat="1" ht="70" customHeight="1" spans="1:6">
      <c r="A69" s="173">
        <v>67</v>
      </c>
      <c r="B69" s="174" t="s">
        <v>3125</v>
      </c>
      <c r="C69" s="175" t="s">
        <v>3127</v>
      </c>
      <c r="D69" s="173">
        <v>1</v>
      </c>
      <c r="E69" s="174" t="s">
        <v>3038</v>
      </c>
      <c r="F69" s="176" t="str">
        <f>_xlfn.DISPIMG("ID_4EA9190D23DE4BB4B44F6DD49518E178",1)</f>
        <v>=DISPIMG("ID_4EA9190D23DE4BB4B44F6DD49518E178",1)</v>
      </c>
    </row>
    <row r="70" s="168" customFormat="1" ht="70" customHeight="1" spans="1:6">
      <c r="A70" s="173">
        <v>68</v>
      </c>
      <c r="B70" s="174" t="s">
        <v>3128</v>
      </c>
      <c r="C70" s="175" t="s">
        <v>3129</v>
      </c>
      <c r="D70" s="173">
        <v>5</v>
      </c>
      <c r="E70" s="174" t="s">
        <v>3130</v>
      </c>
      <c r="F70" s="176" t="str">
        <f>_xlfn.DISPIMG("ID_804E3DDEF7E84B99AFF32AE4919298DF",1)</f>
        <v>=DISPIMG("ID_804E3DDEF7E84B99AFF32AE4919298DF",1)</v>
      </c>
    </row>
    <row r="71" s="168" customFormat="1" ht="70" customHeight="1" spans="1:6">
      <c r="A71" s="173">
        <v>69</v>
      </c>
      <c r="B71" s="174" t="s">
        <v>3131</v>
      </c>
      <c r="C71" s="175" t="s">
        <v>3132</v>
      </c>
      <c r="D71" s="173">
        <v>1</v>
      </c>
      <c r="E71" s="174" t="s">
        <v>2743</v>
      </c>
      <c r="F71" s="176" t="str">
        <f>_xlfn.DISPIMG("ID_C1BFEDA83AF64737B78FA39F37946145",1)</f>
        <v>=DISPIMG("ID_C1BFEDA83AF64737B78FA39F37946145",1)</v>
      </c>
    </row>
    <row r="72" s="168" customFormat="1" ht="70" customHeight="1" spans="1:6">
      <c r="A72" s="173">
        <v>70</v>
      </c>
      <c r="B72" s="174" t="s">
        <v>3133</v>
      </c>
      <c r="C72" s="175" t="s">
        <v>3134</v>
      </c>
      <c r="D72" s="173">
        <v>1</v>
      </c>
      <c r="E72" s="174" t="s">
        <v>2740</v>
      </c>
      <c r="F72" s="176" t="str">
        <f>_xlfn.DISPIMG("ID_8C28D97C3BF744F191C279111CF1720D",1)</f>
        <v>=DISPIMG("ID_8C28D97C3BF744F191C279111CF1720D",1)</v>
      </c>
    </row>
    <row r="73" s="168" customFormat="1" ht="70" customHeight="1" spans="1:6">
      <c r="A73" s="173">
        <v>71</v>
      </c>
      <c r="B73" s="174" t="s">
        <v>3135</v>
      </c>
      <c r="C73" s="175" t="s">
        <v>3136</v>
      </c>
      <c r="D73" s="173">
        <v>1</v>
      </c>
      <c r="E73" s="174" t="s">
        <v>2740</v>
      </c>
      <c r="F73" s="176" t="str">
        <f>_xlfn.DISPIMG("ID_4AF4DC0FDF4240FF94492CF22DF184AE",1)</f>
        <v>=DISPIMG("ID_4AF4DC0FDF4240FF94492CF22DF184AE",1)</v>
      </c>
    </row>
    <row r="74" s="168" customFormat="1" ht="70" customHeight="1" spans="1:6">
      <c r="A74" s="173">
        <v>72</v>
      </c>
      <c r="B74" s="174" t="s">
        <v>3137</v>
      </c>
      <c r="C74" s="175" t="s">
        <v>3138</v>
      </c>
      <c r="D74" s="173">
        <v>2</v>
      </c>
      <c r="E74" s="174" t="s">
        <v>2740</v>
      </c>
      <c r="F74" s="176" t="str">
        <f>_xlfn.DISPIMG("ID_F8FDCA8A731946BEB722333C4F80BEDA",1)</f>
        <v>=DISPIMG("ID_F8FDCA8A731946BEB722333C4F80BEDA",1)</v>
      </c>
    </row>
    <row r="75" s="168" customFormat="1" ht="70" customHeight="1" spans="1:6">
      <c r="A75" s="173">
        <v>73</v>
      </c>
      <c r="B75" s="174" t="s">
        <v>3139</v>
      </c>
      <c r="C75" s="175" t="s">
        <v>3140</v>
      </c>
      <c r="D75" s="173">
        <v>2</v>
      </c>
      <c r="E75" s="174" t="s">
        <v>2740</v>
      </c>
      <c r="F75" s="176" t="str">
        <f>_xlfn.DISPIMG("ID_5FCE5699A27C4396AF96CA76F8A9D185",1)</f>
        <v>=DISPIMG("ID_5FCE5699A27C4396AF96CA76F8A9D185",1)</v>
      </c>
    </row>
    <row r="76" s="168" customFormat="1" ht="70" customHeight="1" spans="1:6">
      <c r="A76" s="173">
        <v>74</v>
      </c>
      <c r="B76" s="174" t="s">
        <v>3141</v>
      </c>
      <c r="C76" s="175" t="s">
        <v>3142</v>
      </c>
      <c r="D76" s="173">
        <v>1</v>
      </c>
      <c r="E76" s="174" t="s">
        <v>3026</v>
      </c>
      <c r="F76" s="176" t="str">
        <f>_xlfn.DISPIMG("ID_8FE4090A83984DE98DF9E42164F34478",1)</f>
        <v>=DISPIMG("ID_8FE4090A83984DE98DF9E42164F34478",1)</v>
      </c>
    </row>
    <row r="77" s="168" customFormat="1" ht="70" customHeight="1" spans="1:6">
      <c r="A77" s="173">
        <v>75</v>
      </c>
      <c r="B77" s="173" t="s">
        <v>3143</v>
      </c>
      <c r="C77" s="184" t="s">
        <v>3144</v>
      </c>
      <c r="D77" s="185">
        <v>2</v>
      </c>
      <c r="E77" s="174" t="s">
        <v>3130</v>
      </c>
      <c r="F77" s="176" t="str">
        <f>_xlfn.DISPIMG("ID_3632F209EF574FF496FAB2ADBB43F5F8",1)</f>
        <v>=DISPIMG("ID_3632F209EF574FF496FAB2ADBB43F5F8",1)</v>
      </c>
    </row>
    <row r="78" s="168" customFormat="1" ht="70" customHeight="1" spans="1:6">
      <c r="A78" s="173">
        <v>76</v>
      </c>
      <c r="B78" s="173" t="s">
        <v>3145</v>
      </c>
      <c r="C78" s="184" t="s">
        <v>3146</v>
      </c>
      <c r="D78" s="185">
        <v>1</v>
      </c>
      <c r="E78" s="174" t="s">
        <v>3130</v>
      </c>
      <c r="F78" s="61" t="str">
        <f>_xlfn.DISPIMG("ID_243F33EB08644841A115A259BC9A38F7",1)</f>
        <v>=DISPIMG("ID_243F33EB08644841A115A259BC9A38F7",1)</v>
      </c>
    </row>
    <row r="79" s="168" customFormat="1" ht="70" customHeight="1" spans="1:6">
      <c r="A79" s="173">
        <v>77</v>
      </c>
      <c r="B79" s="173" t="s">
        <v>3147</v>
      </c>
      <c r="C79" s="184" t="s">
        <v>3148</v>
      </c>
      <c r="D79" s="185">
        <v>10</v>
      </c>
      <c r="E79" s="174" t="s">
        <v>3130</v>
      </c>
      <c r="F79" s="176" t="str">
        <f>_xlfn.DISPIMG("ID_05599D7E6E5645E894C93D87461327EC",1)</f>
        <v>=DISPIMG("ID_05599D7E6E5645E894C93D87461327EC",1)</v>
      </c>
    </row>
    <row r="80" s="168" customFormat="1" ht="70" customHeight="1" spans="1:6">
      <c r="A80" s="173">
        <v>78</v>
      </c>
      <c r="B80" s="173" t="s">
        <v>3149</v>
      </c>
      <c r="C80" s="184" t="s">
        <v>3150</v>
      </c>
      <c r="D80" s="185">
        <v>30</v>
      </c>
      <c r="E80" s="174" t="s">
        <v>3151</v>
      </c>
      <c r="F80" s="176" t="str">
        <f>_xlfn.DISPIMG("ID_765E76E59E524823BC9232DCF73BE171",1)</f>
        <v>=DISPIMG("ID_765E76E59E524823BC9232DCF73BE171",1)</v>
      </c>
    </row>
    <row r="81" s="168" customFormat="1" ht="70" customHeight="1" spans="1:6">
      <c r="A81" s="173">
        <v>79</v>
      </c>
      <c r="B81" s="173" t="s">
        <v>3152</v>
      </c>
      <c r="C81" s="184" t="s">
        <v>3153</v>
      </c>
      <c r="D81" s="185">
        <v>2</v>
      </c>
      <c r="E81" s="174" t="s">
        <v>2743</v>
      </c>
      <c r="F81" s="176" t="str">
        <f>_xlfn.DISPIMG("ID_A69B0C61FF39426683D91771EC19F98A",1)</f>
        <v>=DISPIMG("ID_A69B0C61FF39426683D91771EC19F98A",1)</v>
      </c>
    </row>
    <row r="82" s="168" customFormat="1" ht="70" customHeight="1" spans="1:6">
      <c r="A82" s="173">
        <v>80</v>
      </c>
      <c r="B82" s="174" t="s">
        <v>3154</v>
      </c>
      <c r="C82" s="175" t="s">
        <v>3155</v>
      </c>
      <c r="D82" s="173">
        <v>10</v>
      </c>
      <c r="E82" s="174" t="s">
        <v>3156</v>
      </c>
      <c r="F82" s="176" t="str">
        <f>_xlfn.DISPIMG("ID_DBF21D2E220E4FB7876E2FCBC1D70777",1)</f>
        <v>=DISPIMG("ID_DBF21D2E220E4FB7876E2FCBC1D70777",1)</v>
      </c>
    </row>
    <row r="83" s="168" customFormat="1" ht="70" customHeight="1" spans="1:6">
      <c r="A83" s="173">
        <v>81</v>
      </c>
      <c r="B83" s="174" t="s">
        <v>3157</v>
      </c>
      <c r="C83" s="175" t="s">
        <v>3158</v>
      </c>
      <c r="D83" s="173">
        <v>50</v>
      </c>
      <c r="E83" s="174" t="s">
        <v>2743</v>
      </c>
      <c r="F83" s="176" t="str">
        <f>_xlfn.DISPIMG("ID_E41AF1EDD07A4E9B90A363032DD02076",1)</f>
        <v>=DISPIMG("ID_E41AF1EDD07A4E9B90A363032DD02076",1)</v>
      </c>
    </row>
    <row r="84" s="168" customFormat="1" ht="70" customHeight="1" spans="1:6">
      <c r="A84" s="173">
        <v>82</v>
      </c>
      <c r="B84" s="174" t="s">
        <v>3159</v>
      </c>
      <c r="C84" s="175" t="s">
        <v>3160</v>
      </c>
      <c r="D84" s="173">
        <v>2</v>
      </c>
      <c r="E84" s="174" t="s">
        <v>2743</v>
      </c>
      <c r="F84" s="176" t="str">
        <f>_xlfn.DISPIMG("ID_CE65451088AC465C8BA214EB4244AEB4",1)</f>
        <v>=DISPIMG("ID_CE65451088AC465C8BA214EB4244AEB4",1)</v>
      </c>
    </row>
    <row r="85" s="168" customFormat="1" ht="70" customHeight="1" spans="1:6">
      <c r="A85" s="173">
        <v>83</v>
      </c>
      <c r="B85" s="174" t="s">
        <v>3161</v>
      </c>
      <c r="C85" s="175" t="s">
        <v>3162</v>
      </c>
      <c r="D85" s="173">
        <v>5</v>
      </c>
      <c r="E85" s="174" t="s">
        <v>3163</v>
      </c>
      <c r="F85" s="176" t="str">
        <f>_xlfn.DISPIMG("ID_DE4BB589E87B4504B417DC9E1CD148B2",1)</f>
        <v>=DISPIMG("ID_DE4BB589E87B4504B417DC9E1CD148B2",1)</v>
      </c>
    </row>
    <row r="86" s="168" customFormat="1" ht="70" customHeight="1" spans="1:6">
      <c r="A86" s="173">
        <v>84</v>
      </c>
      <c r="B86" s="174" t="s">
        <v>3164</v>
      </c>
      <c r="C86" s="175" t="s">
        <v>3165</v>
      </c>
      <c r="D86" s="173">
        <v>5</v>
      </c>
      <c r="E86" s="174" t="s">
        <v>3130</v>
      </c>
      <c r="F86" s="176" t="str">
        <f>_xlfn.DISPIMG("ID_5E2284AAC5F047EE9F57F2EDCCE4292B",1)</f>
        <v>=DISPIMG("ID_5E2284AAC5F047EE9F57F2EDCCE4292B",1)</v>
      </c>
    </row>
    <row r="87" s="168" customFormat="1" ht="70" customHeight="1" spans="1:6">
      <c r="A87" s="173">
        <v>85</v>
      </c>
      <c r="B87" s="174" t="s">
        <v>3166</v>
      </c>
      <c r="C87" s="175" t="s">
        <v>3167</v>
      </c>
      <c r="D87" s="173">
        <v>2</v>
      </c>
      <c r="E87" s="174" t="s">
        <v>3168</v>
      </c>
      <c r="F87" s="176" t="str">
        <f>_xlfn.DISPIMG("ID_E5B7473A1EF542489B4E45887491C36F",1)</f>
        <v>=DISPIMG("ID_E5B7473A1EF542489B4E45887491C36F",1)</v>
      </c>
    </row>
    <row r="88" s="168" customFormat="1" ht="70" customHeight="1" spans="1:6">
      <c r="A88" s="173">
        <v>86</v>
      </c>
      <c r="B88" s="174" t="s">
        <v>3169</v>
      </c>
      <c r="C88" s="175" t="s">
        <v>3170</v>
      </c>
      <c r="D88" s="173">
        <v>5</v>
      </c>
      <c r="E88" s="174" t="s">
        <v>2743</v>
      </c>
      <c r="F88" s="176" t="str">
        <f>_xlfn.DISPIMG("ID_2FACA19EAD974834872A1A8801CDAC83",1)</f>
        <v>=DISPIMG("ID_2FACA19EAD974834872A1A8801CDAC83",1)</v>
      </c>
    </row>
    <row r="89" s="168" customFormat="1" ht="70" customHeight="1" spans="1:6">
      <c r="A89" s="173">
        <v>87</v>
      </c>
      <c r="B89" s="174" t="s">
        <v>3171</v>
      </c>
      <c r="C89" s="175" t="s">
        <v>3172</v>
      </c>
      <c r="D89" s="173">
        <v>5</v>
      </c>
      <c r="E89" s="174" t="s">
        <v>3130</v>
      </c>
      <c r="F89" s="176" t="str">
        <f>_xlfn.DISPIMG("ID_C2069FFB0F7E438883C9FD24A0C30476",1)</f>
        <v>=DISPIMG("ID_C2069FFB0F7E438883C9FD24A0C30476",1)</v>
      </c>
    </row>
    <row r="90" s="168" customFormat="1" ht="70" customHeight="1" spans="1:6">
      <c r="A90" s="173">
        <v>88</v>
      </c>
      <c r="B90" s="174" t="s">
        <v>3173</v>
      </c>
      <c r="C90" s="175" t="s">
        <v>3174</v>
      </c>
      <c r="D90" s="173">
        <v>1</v>
      </c>
      <c r="E90" s="174" t="s">
        <v>2743</v>
      </c>
      <c r="F90" s="176" t="str">
        <f>_xlfn.DISPIMG("ID_AB35752D698842299607EF18E8CF866C",1)</f>
        <v>=DISPIMG("ID_AB35752D698842299607EF18E8CF866C",1)</v>
      </c>
    </row>
    <row r="91" s="168" customFormat="1" ht="70" customHeight="1" spans="1:6">
      <c r="A91" s="173">
        <v>89</v>
      </c>
      <c r="B91" s="174" t="s">
        <v>3175</v>
      </c>
      <c r="C91" s="175" t="s">
        <v>3176</v>
      </c>
      <c r="D91" s="173">
        <v>1</v>
      </c>
      <c r="E91" s="174" t="s">
        <v>2743</v>
      </c>
      <c r="F91" s="176" t="str">
        <f>_xlfn.DISPIMG("ID_04C1F5EB0B3C4864A6AF512A2EAC25E2",1)</f>
        <v>=DISPIMG("ID_04C1F5EB0B3C4864A6AF512A2EAC25E2",1)</v>
      </c>
    </row>
    <row r="92" s="168" customFormat="1" ht="70" customHeight="1" spans="1:6">
      <c r="A92" s="173">
        <v>90</v>
      </c>
      <c r="B92" s="174" t="s">
        <v>3177</v>
      </c>
      <c r="C92" s="175" t="s">
        <v>3178</v>
      </c>
      <c r="D92" s="173">
        <v>2</v>
      </c>
      <c r="E92" s="174" t="s">
        <v>2743</v>
      </c>
      <c r="F92" s="176" t="str">
        <f>_xlfn.DISPIMG("ID_1863B787B00C4C42AD94EA898E837CD7",1)</f>
        <v>=DISPIMG("ID_1863B787B00C4C42AD94EA898E837CD7",1)</v>
      </c>
    </row>
    <row r="93" s="168" customFormat="1" ht="70" customHeight="1" spans="1:6">
      <c r="A93" s="173">
        <v>91</v>
      </c>
      <c r="B93" s="174" t="s">
        <v>3179</v>
      </c>
      <c r="C93" s="175" t="s">
        <v>3180</v>
      </c>
      <c r="D93" s="173">
        <v>10</v>
      </c>
      <c r="E93" s="174" t="s">
        <v>3130</v>
      </c>
      <c r="F93" s="176" t="str">
        <f>_xlfn.DISPIMG("ID_E677F57F27E24C81B1D211E0BAB130A8",1)</f>
        <v>=DISPIMG("ID_E677F57F27E24C81B1D211E0BAB130A8",1)</v>
      </c>
    </row>
    <row r="94" s="168" customFormat="1" ht="70" customHeight="1" spans="1:6">
      <c r="A94" s="173">
        <v>92</v>
      </c>
      <c r="B94" s="174" t="s">
        <v>3181</v>
      </c>
      <c r="C94" s="175" t="s">
        <v>3182</v>
      </c>
      <c r="D94" s="173">
        <v>2</v>
      </c>
      <c r="E94" s="174" t="s">
        <v>3038</v>
      </c>
      <c r="F94" s="176" t="str">
        <f>_xlfn.DISPIMG("ID_BCBA1E95BD414E96AB812B4DD678CA06",1)</f>
        <v>=DISPIMG("ID_BCBA1E95BD414E96AB812B4DD678CA06",1)</v>
      </c>
    </row>
    <row r="95" s="168" customFormat="1" ht="281" customHeight="1" spans="1:6">
      <c r="A95" s="173">
        <v>93</v>
      </c>
      <c r="B95" s="174" t="s">
        <v>3183</v>
      </c>
      <c r="C95" s="114" t="s">
        <v>2942</v>
      </c>
      <c r="D95" s="73">
        <v>4</v>
      </c>
      <c r="E95" s="73" t="s">
        <v>2743</v>
      </c>
      <c r="F95" s="8"/>
    </row>
  </sheetData>
  <mergeCells count="5">
    <mergeCell ref="A1:F1"/>
    <mergeCell ref="B20:B21"/>
    <mergeCell ref="B43:B47"/>
    <mergeCell ref="F43:F47"/>
    <mergeCell ref="F52:F55"/>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7" workbookViewId="0">
      <selection activeCell="G12" sqref="G12"/>
    </sheetView>
  </sheetViews>
  <sheetFormatPr defaultColWidth="9" defaultRowHeight="13.5" outlineLevelCol="6"/>
  <cols>
    <col min="1" max="1" width="5.875" customWidth="1"/>
    <col min="3" max="3" width="45.75" customWidth="1"/>
    <col min="4" max="4" width="6.25" customWidth="1"/>
    <col min="5" max="5" width="7.125" customWidth="1"/>
    <col min="6" max="6" width="14.375" style="155" customWidth="1"/>
    <col min="7" max="7" width="10.375" customWidth="1"/>
  </cols>
  <sheetData>
    <row r="1" customFormat="1" ht="24" customHeight="1" spans="1:6">
      <c r="A1" s="156" t="s">
        <v>3184</v>
      </c>
      <c r="B1" s="157"/>
      <c r="C1" s="157"/>
      <c r="D1" s="157"/>
      <c r="E1" s="157"/>
      <c r="F1" s="157"/>
    </row>
    <row r="2" s="154" customFormat="1" ht="16" customHeight="1" spans="1:6">
      <c r="A2" s="158" t="s">
        <v>1</v>
      </c>
      <c r="B2" s="158" t="s">
        <v>2732</v>
      </c>
      <c r="C2" s="158" t="s">
        <v>2949</v>
      </c>
      <c r="D2" s="158" t="s">
        <v>6</v>
      </c>
      <c r="E2" s="158" t="s">
        <v>5</v>
      </c>
      <c r="F2" s="159" t="s">
        <v>7</v>
      </c>
    </row>
    <row r="3" s="154" customFormat="1" ht="16" customHeight="1" spans="1:6">
      <c r="A3" s="160">
        <v>1</v>
      </c>
      <c r="B3" s="160" t="s">
        <v>2735</v>
      </c>
      <c r="C3" s="161" t="s">
        <v>2736</v>
      </c>
      <c r="D3" s="160">
        <v>1</v>
      </c>
      <c r="E3" s="160" t="s">
        <v>2737</v>
      </c>
      <c r="F3" s="76"/>
    </row>
    <row r="4" customFormat="1" ht="230" customHeight="1" spans="1:6">
      <c r="A4" s="160">
        <v>2</v>
      </c>
      <c r="B4" s="160" t="s">
        <v>3185</v>
      </c>
      <c r="C4" s="161" t="s">
        <v>3186</v>
      </c>
      <c r="D4" s="160" t="s">
        <v>2740</v>
      </c>
      <c r="E4" s="160">
        <v>1</v>
      </c>
      <c r="F4" s="162" t="str">
        <f>_xlfn.DISPIMG("ID_99BC2BC45B68493FB1B3FDDDF807B653",1)</f>
        <v>=DISPIMG("ID_99BC2BC45B68493FB1B3FDDDF807B653",1)</v>
      </c>
    </row>
    <row r="5" customFormat="1" ht="280" customHeight="1" spans="1:6">
      <c r="A5" s="160">
        <v>3</v>
      </c>
      <c r="B5" s="160" t="s">
        <v>3187</v>
      </c>
      <c r="C5" s="161" t="s">
        <v>3188</v>
      </c>
      <c r="D5" s="160" t="s">
        <v>2740</v>
      </c>
      <c r="E5" s="160">
        <v>45</v>
      </c>
      <c r="F5" s="162" t="str">
        <f>_xlfn.DISPIMG("ID_D639B9DA2F9B4B6CAD76426FBB1037B1",1)</f>
        <v>=DISPIMG("ID_D639B9DA2F9B4B6CAD76426FBB1037B1",1)</v>
      </c>
    </row>
    <row r="6" customFormat="1" ht="297" customHeight="1" spans="1:6">
      <c r="A6" s="160">
        <v>4</v>
      </c>
      <c r="B6" s="160" t="s">
        <v>3189</v>
      </c>
      <c r="C6" s="161" t="s">
        <v>3190</v>
      </c>
      <c r="D6" s="160" t="s">
        <v>2740</v>
      </c>
      <c r="E6" s="160">
        <v>1</v>
      </c>
      <c r="F6" s="162" t="str">
        <f>_xlfn.DISPIMG("ID_A236641305DE49D6BC54443B0C2671EE",1)</f>
        <v>=DISPIMG("ID_A236641305DE49D6BC54443B0C2671EE",1)</v>
      </c>
    </row>
    <row r="7" customFormat="1" ht="198" customHeight="1" spans="1:6">
      <c r="A7" s="160">
        <v>5</v>
      </c>
      <c r="B7" s="160" t="s">
        <v>3191</v>
      </c>
      <c r="C7" s="161" t="s">
        <v>3192</v>
      </c>
      <c r="D7" s="160" t="s">
        <v>2740</v>
      </c>
      <c r="E7" s="160">
        <v>46</v>
      </c>
      <c r="F7" s="162" t="str">
        <f>_xlfn.DISPIMG("ID_315681F0547C442A91694AD73D228492",1)</f>
        <v>=DISPIMG("ID_315681F0547C442A91694AD73D228492",1)</v>
      </c>
    </row>
    <row r="8" customFormat="1" ht="45" customHeight="1" spans="1:6">
      <c r="A8" s="160">
        <v>6</v>
      </c>
      <c r="B8" s="160" t="s">
        <v>3193</v>
      </c>
      <c r="C8" s="161" t="s">
        <v>3194</v>
      </c>
      <c r="D8" s="160" t="s">
        <v>2737</v>
      </c>
      <c r="E8" s="160">
        <v>46</v>
      </c>
      <c r="F8" s="162" t="str">
        <f>_xlfn.DISPIMG("ID_7E9C49339D594854BA167FB001511602",1)</f>
        <v>=DISPIMG("ID_7E9C49339D594854BA167FB001511602",1)</v>
      </c>
    </row>
    <row r="9" customFormat="1" ht="366" customHeight="1" spans="1:6">
      <c r="A9" s="163">
        <v>7</v>
      </c>
      <c r="B9" s="163" t="s">
        <v>3195</v>
      </c>
      <c r="C9" s="161" t="s">
        <v>3196</v>
      </c>
      <c r="D9" s="160" t="s">
        <v>2737</v>
      </c>
      <c r="E9" s="160">
        <v>1</v>
      </c>
      <c r="F9" s="162" t="str">
        <f>_xlfn.DISPIMG("ID_EFB6D94FE0E34E2AAC00916E9DA18BD8",1)</f>
        <v>=DISPIMG("ID_EFB6D94FE0E34E2AAC00916E9DA18BD8",1)</v>
      </c>
    </row>
    <row r="10" customFormat="1" ht="366" customHeight="1" spans="1:6">
      <c r="A10" s="164"/>
      <c r="B10" s="164"/>
      <c r="C10" s="161" t="s">
        <v>3197</v>
      </c>
      <c r="D10" s="160"/>
      <c r="E10" s="160"/>
      <c r="F10" s="165"/>
    </row>
    <row r="11" customFormat="1" ht="126" customHeight="1" spans="1:6">
      <c r="A11" s="160">
        <v>8</v>
      </c>
      <c r="B11" s="160" t="s">
        <v>3198</v>
      </c>
      <c r="C11" s="161" t="s">
        <v>3199</v>
      </c>
      <c r="D11" s="160" t="s">
        <v>2740</v>
      </c>
      <c r="E11" s="160">
        <v>3</v>
      </c>
      <c r="F11" s="162" t="str">
        <f>_xlfn.DISPIMG("ID_DF63C76CABAF43E291C68383786090D5",1)</f>
        <v>=DISPIMG("ID_DF63C76CABAF43E291C68383786090D5",1)</v>
      </c>
    </row>
    <row r="12" customFormat="1" ht="138" customHeight="1" spans="1:6">
      <c r="A12" s="38">
        <v>9</v>
      </c>
      <c r="B12" s="38" t="s">
        <v>3200</v>
      </c>
      <c r="C12" s="166" t="s">
        <v>3201</v>
      </c>
      <c r="D12" s="38" t="s">
        <v>2798</v>
      </c>
      <c r="E12" s="38">
        <v>25</v>
      </c>
      <c r="F12" s="162"/>
    </row>
    <row r="13" customFormat="1" ht="136" customHeight="1" spans="1:6">
      <c r="A13" s="160">
        <v>10</v>
      </c>
      <c r="B13" s="38" t="s">
        <v>3202</v>
      </c>
      <c r="C13" s="166" t="s">
        <v>3203</v>
      </c>
      <c r="D13" s="38" t="s">
        <v>2785</v>
      </c>
      <c r="E13" s="38">
        <v>45</v>
      </c>
      <c r="F13" s="162"/>
    </row>
    <row r="14" customFormat="1" ht="221" customHeight="1" spans="1:6">
      <c r="A14" s="38">
        <v>11</v>
      </c>
      <c r="B14" s="38" t="s">
        <v>3204</v>
      </c>
      <c r="C14" s="166" t="s">
        <v>3205</v>
      </c>
      <c r="D14" s="38" t="s">
        <v>2737</v>
      </c>
      <c r="E14" s="38">
        <v>1</v>
      </c>
      <c r="F14" s="162"/>
    </row>
    <row r="15" customFormat="1" ht="91" customHeight="1" spans="1:6">
      <c r="A15" s="160">
        <v>12</v>
      </c>
      <c r="B15" s="38" t="s">
        <v>3206</v>
      </c>
      <c r="C15" s="166" t="s">
        <v>3207</v>
      </c>
      <c r="D15" s="38" t="s">
        <v>2785</v>
      </c>
      <c r="E15" s="38">
        <v>1</v>
      </c>
      <c r="F15" s="162"/>
    </row>
    <row r="16" customFormat="1" ht="45" customHeight="1" spans="1:7">
      <c r="A16" s="38">
        <v>13</v>
      </c>
      <c r="B16" s="38" t="s">
        <v>3208</v>
      </c>
      <c r="C16" s="166" t="s">
        <v>3209</v>
      </c>
      <c r="D16" s="38" t="s">
        <v>2740</v>
      </c>
      <c r="E16" s="38">
        <v>1</v>
      </c>
      <c r="F16" s="162" t="str">
        <f>_xlfn.DISPIMG("ID_4B59346AC2474235BCE8B592E818AA9D",1)</f>
        <v>=DISPIMG("ID_4B59346AC2474235BCE8B592E818AA9D",1)</v>
      </c>
      <c r="G16" s="167"/>
    </row>
    <row r="17" customFormat="1" spans="1:6">
      <c r="A17" s="38">
        <v>14</v>
      </c>
      <c r="B17" s="38" t="s">
        <v>3210</v>
      </c>
      <c r="C17" s="166" t="s">
        <v>3211</v>
      </c>
      <c r="D17" s="38" t="s">
        <v>2996</v>
      </c>
      <c r="E17" s="38">
        <v>1</v>
      </c>
      <c r="F17" s="162"/>
    </row>
    <row r="18" customFormat="1" ht="42" customHeight="1" spans="1:6">
      <c r="A18" s="38">
        <v>15</v>
      </c>
      <c r="B18" s="160" t="s">
        <v>3212</v>
      </c>
      <c r="C18" s="161" t="s">
        <v>3213</v>
      </c>
      <c r="D18" s="160" t="s">
        <v>3214</v>
      </c>
      <c r="E18" s="160">
        <v>3</v>
      </c>
      <c r="F18" s="162" t="str">
        <f>_xlfn.DISPIMG("ID_3B9A471163F540FBAC9D5227B2548B5B",1)</f>
        <v>=DISPIMG("ID_3B9A471163F540FBAC9D5227B2548B5B",1)</v>
      </c>
    </row>
  </sheetData>
  <mergeCells count="3">
    <mergeCell ref="A1:F1"/>
    <mergeCell ref="A9:A10"/>
    <mergeCell ref="B9:B10"/>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0"/>
  <sheetViews>
    <sheetView zoomScale="90" zoomScaleNormal="90" topLeftCell="A87" workbookViewId="0">
      <selection activeCell="C95" sqref="C95"/>
    </sheetView>
  </sheetViews>
  <sheetFormatPr defaultColWidth="9" defaultRowHeight="59.25" customHeight="1" outlineLevelCol="6"/>
  <cols>
    <col min="1" max="1" width="5.75" style="117" customWidth="1"/>
    <col min="2" max="2" width="15.6333333333333" style="118" customWidth="1"/>
    <col min="3" max="3" width="110.691666666667" style="119" customWidth="1"/>
    <col min="4" max="4" width="7.13333333333333" style="115" customWidth="1"/>
    <col min="5" max="5" width="6" style="115" customWidth="1"/>
    <col min="6" max="6" width="20" style="115" customWidth="1"/>
    <col min="7" max="7" width="9.88333333333333" style="115" customWidth="1"/>
    <col min="8" max="8" width="16.8" style="115" customWidth="1"/>
    <col min="9" max="16384" width="9" style="115"/>
  </cols>
  <sheetData>
    <row r="1" s="115" customFormat="1" ht="21" spans="1:7">
      <c r="A1" s="120" t="s">
        <v>3215</v>
      </c>
      <c r="B1" s="121"/>
      <c r="C1" s="121"/>
      <c r="D1" s="121"/>
      <c r="E1" s="121"/>
      <c r="F1" s="121"/>
      <c r="G1" s="122"/>
    </row>
    <row r="2" s="116" customFormat="1" ht="21" customHeight="1" spans="1:7">
      <c r="A2" s="123" t="s">
        <v>1</v>
      </c>
      <c r="B2" s="123" t="s">
        <v>2732</v>
      </c>
      <c r="C2" s="123" t="s">
        <v>2733</v>
      </c>
      <c r="D2" s="123" t="s">
        <v>5</v>
      </c>
      <c r="E2" s="123" t="s">
        <v>6</v>
      </c>
      <c r="F2" s="123" t="s">
        <v>2734</v>
      </c>
      <c r="G2" s="123" t="s">
        <v>7</v>
      </c>
    </row>
    <row r="3" s="116" customFormat="1" ht="15" customHeight="1" spans="1:7">
      <c r="A3" s="124" t="s">
        <v>3216</v>
      </c>
      <c r="B3" s="125"/>
      <c r="C3" s="126"/>
      <c r="D3" s="123"/>
      <c r="E3" s="123"/>
      <c r="F3" s="123"/>
      <c r="G3" s="123"/>
    </row>
    <row r="4" s="116" customFormat="1" ht="21" customHeight="1" spans="1:7">
      <c r="A4" s="76">
        <v>1</v>
      </c>
      <c r="B4" s="73" t="s">
        <v>2735</v>
      </c>
      <c r="C4" s="102" t="s">
        <v>2736</v>
      </c>
      <c r="D4" s="76">
        <v>1</v>
      </c>
      <c r="E4" s="76" t="s">
        <v>2737</v>
      </c>
      <c r="F4" s="123"/>
      <c r="G4" s="123"/>
    </row>
    <row r="5" s="117" customFormat="1" ht="69.6" customHeight="1" spans="1:7">
      <c r="A5" s="127">
        <v>2</v>
      </c>
      <c r="B5" s="127" t="s">
        <v>3217</v>
      </c>
      <c r="C5" s="102" t="s">
        <v>3218</v>
      </c>
      <c r="D5" s="127">
        <v>1</v>
      </c>
      <c r="E5" s="127" t="s">
        <v>2798</v>
      </c>
      <c r="F5" s="128" t="str">
        <f>_xlfn.DISPIMG("ID_B54584A7CE5747F6BC2CAF210ADF0521",1)</f>
        <v>=DISPIMG("ID_B54584A7CE5747F6BC2CAF210ADF0521",1)</v>
      </c>
      <c r="G5" s="129"/>
    </row>
    <row r="6" s="117" customFormat="1" ht="69.6" customHeight="1" spans="1:7">
      <c r="A6" s="127">
        <v>3</v>
      </c>
      <c r="B6" s="127" t="s">
        <v>3219</v>
      </c>
      <c r="C6" s="102" t="s">
        <v>3220</v>
      </c>
      <c r="D6" s="127">
        <v>6</v>
      </c>
      <c r="E6" s="127" t="s">
        <v>2798</v>
      </c>
      <c r="F6" s="128" t="str">
        <f>_xlfn.DISPIMG("ID_ABD089436D604A24A60DCD01D94B1D5D",1)</f>
        <v>=DISPIMG("ID_ABD089436D604A24A60DCD01D94B1D5D",1)</v>
      </c>
      <c r="G6" s="130"/>
    </row>
    <row r="7" s="117" customFormat="1" ht="59.45" customHeight="1" spans="1:7">
      <c r="A7" s="127">
        <v>4</v>
      </c>
      <c r="B7" s="127" t="s">
        <v>2801</v>
      </c>
      <c r="C7" s="102" t="s">
        <v>2802</v>
      </c>
      <c r="D7" s="127">
        <v>46</v>
      </c>
      <c r="E7" s="127" t="s">
        <v>2798</v>
      </c>
      <c r="F7" s="128" t="str">
        <f>_xlfn.DISPIMG("ID_89668C22058B4B3586931C71F803F5F6",1)</f>
        <v>=DISPIMG("ID_89668C22058B4B3586931C71F803F5F6",1)</v>
      </c>
      <c r="G7" s="130"/>
    </row>
    <row r="8" s="117" customFormat="1" ht="51" customHeight="1" spans="1:7">
      <c r="A8" s="127">
        <v>5</v>
      </c>
      <c r="B8" s="127" t="s">
        <v>3221</v>
      </c>
      <c r="C8" s="131" t="s">
        <v>3222</v>
      </c>
      <c r="D8" s="127">
        <v>1</v>
      </c>
      <c r="E8" s="127" t="s">
        <v>2737</v>
      </c>
      <c r="F8" s="128" t="str">
        <f>_xlfn.DISPIMG("ID_04E86AE32D6A4909A62F1C7E3CF524B1",1)</f>
        <v>=DISPIMG("ID_04E86AE32D6A4909A62F1C7E3CF524B1",1)</v>
      </c>
      <c r="G8" s="128"/>
    </row>
    <row r="9" s="117" customFormat="1" ht="53.45" customHeight="1" spans="1:7">
      <c r="A9" s="127">
        <v>6</v>
      </c>
      <c r="B9" s="127" t="s">
        <v>3223</v>
      </c>
      <c r="C9" s="132" t="s">
        <v>3224</v>
      </c>
      <c r="D9" s="127">
        <v>24</v>
      </c>
      <c r="E9" s="127" t="s">
        <v>2737</v>
      </c>
      <c r="F9" s="128" t="str">
        <f>_xlfn.DISPIMG("ID_A77C149F9EA14A13A8C184B1ED2AC423",1)</f>
        <v>=DISPIMG("ID_A77C149F9EA14A13A8C184B1ED2AC423",1)</v>
      </c>
      <c r="G9" s="128"/>
    </row>
    <row r="10" s="117" customFormat="1" ht="47.45" customHeight="1" spans="1:7">
      <c r="A10" s="127">
        <v>7</v>
      </c>
      <c r="B10" s="127" t="s">
        <v>3225</v>
      </c>
      <c r="C10" s="127" t="s">
        <v>3226</v>
      </c>
      <c r="D10" s="127">
        <v>6</v>
      </c>
      <c r="E10" s="127" t="s">
        <v>2798</v>
      </c>
      <c r="F10" s="128" t="str">
        <f>_xlfn.DISPIMG("ID_34854A44DB864ABAA93C812215296DA4",1)</f>
        <v>=DISPIMG("ID_34854A44DB864ABAA93C812215296DA4",1)</v>
      </c>
      <c r="G10" s="128"/>
    </row>
    <row r="11" s="117" customFormat="1" ht="47.45" customHeight="1" spans="1:7">
      <c r="A11" s="127">
        <v>8</v>
      </c>
      <c r="B11" s="127" t="s">
        <v>3227</v>
      </c>
      <c r="C11" s="132" t="s">
        <v>3228</v>
      </c>
      <c r="D11" s="127">
        <v>1</v>
      </c>
      <c r="E11" s="133" t="s">
        <v>2737</v>
      </c>
      <c r="F11" s="128" t="str">
        <f>_xlfn.DISPIMG("ID_02D6FF77E3004997938C3B1FAEC8EF21",1)</f>
        <v>=DISPIMG("ID_02D6FF77E3004997938C3B1FAEC8EF21",1)</v>
      </c>
      <c r="G11" s="128"/>
    </row>
    <row r="12" s="117" customFormat="1" ht="28.5" spans="1:7">
      <c r="A12" s="127">
        <v>9</v>
      </c>
      <c r="B12" s="134" t="s">
        <v>2816</v>
      </c>
      <c r="C12" s="135" t="s">
        <v>2817</v>
      </c>
      <c r="D12" s="127">
        <v>1</v>
      </c>
      <c r="E12" s="133" t="s">
        <v>2737</v>
      </c>
      <c r="F12" s="128"/>
      <c r="G12" s="128"/>
    </row>
    <row r="13" s="117" customFormat="1" ht="16.5" spans="1:7">
      <c r="A13" s="136">
        <v>10</v>
      </c>
      <c r="B13" s="137" t="s">
        <v>2818</v>
      </c>
      <c r="C13" s="138" t="s">
        <v>2818</v>
      </c>
      <c r="D13" s="136">
        <v>1</v>
      </c>
      <c r="E13" s="139" t="s">
        <v>2737</v>
      </c>
      <c r="F13" s="140"/>
      <c r="G13" s="140"/>
    </row>
    <row r="14" s="117" customFormat="1" ht="18.75" customHeight="1" spans="1:7">
      <c r="A14" s="124" t="s">
        <v>3229</v>
      </c>
      <c r="B14" s="125"/>
      <c r="C14" s="126"/>
      <c r="D14" s="127"/>
      <c r="E14" s="133"/>
      <c r="F14" s="128"/>
      <c r="G14" s="128"/>
    </row>
    <row r="15" s="117" customFormat="1" customHeight="1" spans="1:7">
      <c r="A15" s="133">
        <v>1</v>
      </c>
      <c r="B15" s="127" t="s">
        <v>3230</v>
      </c>
      <c r="C15" s="141" t="s">
        <v>3231</v>
      </c>
      <c r="D15" s="142">
        <v>12</v>
      </c>
      <c r="E15" s="142" t="s">
        <v>2785</v>
      </c>
      <c r="F15" s="128" t="str">
        <f>_xlfn.DISPIMG("ID_B9EE59FA389548F583BFDF98D008F3E6",1)</f>
        <v>=DISPIMG("ID_B9EE59FA389548F583BFDF98D008F3E6",1)</v>
      </c>
      <c r="G15" s="128"/>
    </row>
    <row r="16" s="117" customFormat="1" customHeight="1" spans="1:7">
      <c r="A16" s="133">
        <v>2</v>
      </c>
      <c r="B16" s="127" t="s">
        <v>3232</v>
      </c>
      <c r="C16" s="141" t="s">
        <v>3233</v>
      </c>
      <c r="D16" s="142">
        <v>12</v>
      </c>
      <c r="E16" s="142" t="s">
        <v>2785</v>
      </c>
      <c r="F16" s="128" t="str">
        <f>_xlfn.DISPIMG("ID_356A67A083D54C22B00C726BA2F94285",1)</f>
        <v>=DISPIMG("ID_356A67A083D54C22B00C726BA2F94285",1)</v>
      </c>
      <c r="G16" s="128"/>
    </row>
    <row r="17" s="117" customFormat="1" customHeight="1" spans="1:7">
      <c r="A17" s="133">
        <v>3</v>
      </c>
      <c r="B17" s="127" t="s">
        <v>3234</v>
      </c>
      <c r="C17" s="141" t="s">
        <v>3235</v>
      </c>
      <c r="D17" s="142">
        <v>12</v>
      </c>
      <c r="E17" s="142" t="s">
        <v>2785</v>
      </c>
      <c r="F17" s="128" t="str">
        <f>_xlfn.DISPIMG("ID_A95DD52E6F414276B12AD3BD5D5871BC",1)</f>
        <v>=DISPIMG("ID_A95DD52E6F414276B12AD3BD5D5871BC",1)</v>
      </c>
      <c r="G17" s="128"/>
    </row>
    <row r="18" s="117" customFormat="1" customHeight="1" spans="1:7">
      <c r="A18" s="133">
        <v>4</v>
      </c>
      <c r="B18" s="127" t="s">
        <v>3236</v>
      </c>
      <c r="C18" s="141" t="s">
        <v>3237</v>
      </c>
      <c r="D18" s="142">
        <v>12</v>
      </c>
      <c r="E18" s="142" t="s">
        <v>2785</v>
      </c>
      <c r="F18" s="128" t="str">
        <f>_xlfn.DISPIMG("ID_0A9DEFBCDC654554B8CE68A055354CB4",1)</f>
        <v>=DISPIMG("ID_0A9DEFBCDC654554B8CE68A055354CB4",1)</v>
      </c>
      <c r="G18" s="128"/>
    </row>
    <row r="19" s="117" customFormat="1" customHeight="1" spans="1:7">
      <c r="A19" s="133">
        <v>5</v>
      </c>
      <c r="B19" s="127" t="s">
        <v>3238</v>
      </c>
      <c r="C19" s="141" t="s">
        <v>3239</v>
      </c>
      <c r="D19" s="142">
        <v>12</v>
      </c>
      <c r="E19" s="142" t="s">
        <v>2785</v>
      </c>
      <c r="F19" s="128" t="str">
        <f>_xlfn.DISPIMG("ID_DBA15C9750AF46E7BC4B0FF8C6DE8963",1)</f>
        <v>=DISPIMG("ID_DBA15C9750AF46E7BC4B0FF8C6DE8963",1)</v>
      </c>
      <c r="G19" s="128"/>
    </row>
    <row r="20" s="117" customFormat="1" customHeight="1" spans="1:7">
      <c r="A20" s="133">
        <v>6</v>
      </c>
      <c r="B20" s="127" t="s">
        <v>3240</v>
      </c>
      <c r="C20" s="141" t="s">
        <v>3241</v>
      </c>
      <c r="D20" s="142">
        <v>12</v>
      </c>
      <c r="E20" s="142" t="s">
        <v>2785</v>
      </c>
      <c r="F20" s="128" t="str">
        <f>_xlfn.DISPIMG("ID_D4DF8B9648B24891A4348CC7B584D1E6",1)</f>
        <v>=DISPIMG("ID_D4DF8B9648B24891A4348CC7B584D1E6",1)</v>
      </c>
      <c r="G20" s="128"/>
    </row>
    <row r="21" s="117" customFormat="1" customHeight="1" spans="1:7">
      <c r="A21" s="133">
        <v>7</v>
      </c>
      <c r="B21" s="127" t="s">
        <v>3242</v>
      </c>
      <c r="C21" s="141" t="s">
        <v>3243</v>
      </c>
      <c r="D21" s="142">
        <v>12</v>
      </c>
      <c r="E21" s="142" t="s">
        <v>2785</v>
      </c>
      <c r="F21" s="128" t="str">
        <f>_xlfn.DISPIMG("ID_E0EB41501152498BA1C4E9D373A6F66E",1)</f>
        <v>=DISPIMG("ID_E0EB41501152498BA1C4E9D373A6F66E",1)</v>
      </c>
      <c r="G21" s="128"/>
    </row>
    <row r="22" s="117" customFormat="1" customHeight="1" spans="1:7">
      <c r="A22" s="133">
        <v>8</v>
      </c>
      <c r="B22" s="127" t="s">
        <v>3244</v>
      </c>
      <c r="C22" s="141" t="s">
        <v>3245</v>
      </c>
      <c r="D22" s="142">
        <v>12</v>
      </c>
      <c r="E22" s="142" t="s">
        <v>2785</v>
      </c>
      <c r="F22" s="128" t="str">
        <f>_xlfn.DISPIMG("ID_0B4F91F084DB4B13A781825AF0061C8A",1)</f>
        <v>=DISPIMG("ID_0B4F91F084DB4B13A781825AF0061C8A",1)</v>
      </c>
      <c r="G22" s="128"/>
    </row>
    <row r="23" s="117" customFormat="1" customHeight="1" spans="1:7">
      <c r="A23" s="133">
        <v>9</v>
      </c>
      <c r="B23" s="127" t="s">
        <v>3246</v>
      </c>
      <c r="C23" s="141" t="s">
        <v>3247</v>
      </c>
      <c r="D23" s="142">
        <v>12</v>
      </c>
      <c r="E23" s="142" t="s">
        <v>2785</v>
      </c>
      <c r="F23" s="128" t="str">
        <f>_xlfn.DISPIMG("ID_596F8AB927E44D92A1A9EA40027B458E",1)</f>
        <v>=DISPIMG("ID_596F8AB927E44D92A1A9EA40027B458E",1)</v>
      </c>
      <c r="G23" s="128"/>
    </row>
    <row r="24" s="117" customFormat="1" customHeight="1" spans="1:7">
      <c r="A24" s="133">
        <v>10</v>
      </c>
      <c r="B24" s="127" t="s">
        <v>3248</v>
      </c>
      <c r="C24" s="141" t="s">
        <v>3249</v>
      </c>
      <c r="D24" s="142">
        <v>12</v>
      </c>
      <c r="E24" s="142" t="s">
        <v>2785</v>
      </c>
      <c r="F24" s="128" t="str">
        <f>_xlfn.DISPIMG("ID_CCD72B263FB04D09B56A805B523A58DD",1)</f>
        <v>=DISPIMG("ID_CCD72B263FB04D09B56A805B523A58DD",1)</v>
      </c>
      <c r="G24" s="128"/>
    </row>
    <row r="25" s="117" customFormat="1" customHeight="1" spans="1:7">
      <c r="A25" s="133">
        <v>11</v>
      </c>
      <c r="B25" s="127" t="s">
        <v>3250</v>
      </c>
      <c r="C25" s="141" t="s">
        <v>3251</v>
      </c>
      <c r="D25" s="142">
        <v>12</v>
      </c>
      <c r="E25" s="142" t="s">
        <v>2785</v>
      </c>
      <c r="F25" s="128" t="str">
        <f>_xlfn.DISPIMG("ID_10B35444EC6C4452A890D055B580E19E",1)</f>
        <v>=DISPIMG("ID_10B35444EC6C4452A890D055B580E19E",1)</v>
      </c>
      <c r="G25" s="128"/>
    </row>
    <row r="26" s="117" customFormat="1" customHeight="1" spans="1:7">
      <c r="A26" s="133">
        <v>12</v>
      </c>
      <c r="B26" s="127" t="s">
        <v>3252</v>
      </c>
      <c r="C26" s="141" t="s">
        <v>3253</v>
      </c>
      <c r="D26" s="142">
        <v>12</v>
      </c>
      <c r="E26" s="142" t="s">
        <v>2785</v>
      </c>
      <c r="F26" s="128" t="str">
        <f>_xlfn.DISPIMG("ID_402D0065464845B2BE4933C00F4E38E1",1)</f>
        <v>=DISPIMG("ID_402D0065464845B2BE4933C00F4E38E1",1)</v>
      </c>
      <c r="G26" s="128"/>
    </row>
    <row r="27" s="117" customFormat="1" ht="43.15" customHeight="1" spans="1:7">
      <c r="A27" s="133">
        <v>13</v>
      </c>
      <c r="B27" s="127" t="s">
        <v>3254</v>
      </c>
      <c r="C27" s="141" t="s">
        <v>3255</v>
      </c>
      <c r="D27" s="142">
        <v>12</v>
      </c>
      <c r="E27" s="142" t="s">
        <v>2743</v>
      </c>
      <c r="F27" s="128"/>
      <c r="G27" s="128"/>
    </row>
    <row r="28" s="117" customFormat="1" ht="21.75" customHeight="1" spans="1:7">
      <c r="A28" s="124" t="s">
        <v>3256</v>
      </c>
      <c r="B28" s="125"/>
      <c r="C28" s="126"/>
      <c r="D28" s="142"/>
      <c r="E28" s="142"/>
      <c r="F28" s="128"/>
      <c r="G28" s="128"/>
    </row>
    <row r="29" s="117" customFormat="1" customHeight="1" spans="1:7">
      <c r="A29" s="133">
        <v>1</v>
      </c>
      <c r="B29" s="127" t="s">
        <v>3257</v>
      </c>
      <c r="C29" s="143" t="s">
        <v>3258</v>
      </c>
      <c r="D29" s="142">
        <v>12</v>
      </c>
      <c r="E29" s="142" t="s">
        <v>2737</v>
      </c>
      <c r="F29" s="128" t="str">
        <f>_xlfn.DISPIMG("ID_CBA2514FF81340A9BD2383F653F423CB",1)</f>
        <v>=DISPIMG("ID_CBA2514FF81340A9BD2383F653F423CB",1)</v>
      </c>
      <c r="G29" s="130"/>
    </row>
    <row r="30" s="117" customFormat="1" customHeight="1" spans="1:7">
      <c r="A30" s="133">
        <v>2</v>
      </c>
      <c r="B30" s="127" t="s">
        <v>3259</v>
      </c>
      <c r="C30" s="132" t="s">
        <v>3260</v>
      </c>
      <c r="D30" s="142">
        <v>12</v>
      </c>
      <c r="E30" s="142" t="s">
        <v>2737</v>
      </c>
      <c r="F30" s="128" t="str">
        <f>_xlfn.DISPIMG("ID_9BDEBC69B2664269A0891987E83EE8E6",1)</f>
        <v>=DISPIMG("ID_9BDEBC69B2664269A0891987E83EE8E6",1)</v>
      </c>
      <c r="G30" s="128"/>
    </row>
    <row r="31" s="117" customFormat="1" ht="55.9" customHeight="1" spans="1:7">
      <c r="A31" s="133">
        <v>3</v>
      </c>
      <c r="B31" s="142" t="s">
        <v>3261</v>
      </c>
      <c r="C31" s="141" t="s">
        <v>3262</v>
      </c>
      <c r="D31" s="142">
        <v>12</v>
      </c>
      <c r="E31" s="142" t="s">
        <v>2743</v>
      </c>
      <c r="F31" s="128" t="str">
        <f>_xlfn.DISPIMG("ID_1F1B8B2B061E404D8F10BDF9D327CA7E",1)</f>
        <v>=DISPIMG("ID_1F1B8B2B061E404D8F10BDF9D327CA7E",1)</v>
      </c>
      <c r="G31" s="128"/>
    </row>
    <row r="32" s="117" customFormat="1" ht="28.5" spans="1:7">
      <c r="A32" s="133">
        <v>4</v>
      </c>
      <c r="B32" s="142" t="s">
        <v>3263</v>
      </c>
      <c r="C32" s="141" t="s">
        <v>3264</v>
      </c>
      <c r="D32" s="142">
        <v>12</v>
      </c>
      <c r="E32" s="142" t="s">
        <v>2737</v>
      </c>
      <c r="F32" s="128"/>
      <c r="G32" s="128"/>
    </row>
    <row r="33" s="117" customFormat="1" ht="16.5" spans="1:7">
      <c r="A33" s="133">
        <v>5</v>
      </c>
      <c r="B33" s="142" t="s">
        <v>3254</v>
      </c>
      <c r="C33" s="141" t="s">
        <v>3255</v>
      </c>
      <c r="D33" s="142">
        <v>12</v>
      </c>
      <c r="E33" s="142" t="s">
        <v>2743</v>
      </c>
      <c r="F33" s="128"/>
      <c r="G33" s="128"/>
    </row>
    <row r="34" s="117" customFormat="1" ht="18" customHeight="1" spans="1:7">
      <c r="A34" s="124" t="s">
        <v>3265</v>
      </c>
      <c r="B34" s="125"/>
      <c r="C34" s="126"/>
      <c r="D34" s="142"/>
      <c r="E34" s="142"/>
      <c r="F34" s="128"/>
      <c r="G34" s="128"/>
    </row>
    <row r="35" s="117" customFormat="1" customHeight="1" spans="1:7">
      <c r="A35" s="133">
        <v>1</v>
      </c>
      <c r="B35" s="142" t="s">
        <v>3266</v>
      </c>
      <c r="C35" s="141" t="s">
        <v>3267</v>
      </c>
      <c r="D35" s="142">
        <v>12</v>
      </c>
      <c r="E35" s="142" t="s">
        <v>2737</v>
      </c>
      <c r="F35" s="128" t="str">
        <f>_xlfn.DISPIMG("ID_1B7C2E8CCB2A4FFF8751E75F30B77220",1)</f>
        <v>=DISPIMG("ID_1B7C2E8CCB2A4FFF8751E75F30B77220",1)</v>
      </c>
      <c r="G35" s="128"/>
    </row>
    <row r="36" s="117" customFormat="1" customHeight="1" spans="1:7">
      <c r="A36" s="133">
        <v>2</v>
      </c>
      <c r="B36" s="142" t="s">
        <v>3268</v>
      </c>
      <c r="C36" s="141" t="s">
        <v>3269</v>
      </c>
      <c r="D36" s="142">
        <v>12</v>
      </c>
      <c r="E36" s="142" t="s">
        <v>2737</v>
      </c>
      <c r="F36" s="128" t="str">
        <f>_xlfn.DISPIMG("ID_9DEF71F52E3B482083CA026923A8DA47",1)</f>
        <v>=DISPIMG("ID_9DEF71F52E3B482083CA026923A8DA47",1)</v>
      </c>
      <c r="G36" s="128"/>
    </row>
    <row r="37" s="117" customFormat="1" customHeight="1" spans="1:7">
      <c r="A37" s="133">
        <v>3</v>
      </c>
      <c r="B37" s="127" t="s">
        <v>3270</v>
      </c>
      <c r="C37" s="132" t="s">
        <v>3271</v>
      </c>
      <c r="D37" s="142">
        <v>12</v>
      </c>
      <c r="E37" s="142" t="s">
        <v>2737</v>
      </c>
      <c r="F37" s="128" t="str">
        <f>_xlfn.DISPIMG("ID_F07C3C90F45C4FBEB459FF02C448D367",1)</f>
        <v>=DISPIMG("ID_F07C3C90F45C4FBEB459FF02C448D367",1)</v>
      </c>
      <c r="G37" s="128"/>
    </row>
    <row r="38" s="117" customFormat="1" customHeight="1" spans="1:7">
      <c r="A38" s="133">
        <v>4</v>
      </c>
      <c r="B38" s="127" t="s">
        <v>3272</v>
      </c>
      <c r="C38" s="132" t="s">
        <v>3273</v>
      </c>
      <c r="D38" s="142">
        <v>12</v>
      </c>
      <c r="E38" s="142" t="s">
        <v>2737</v>
      </c>
      <c r="F38" s="128" t="str">
        <f>_xlfn.DISPIMG("ID_8DFFEA200A554DDD80AE1F4B589C70A9",1)</f>
        <v>=DISPIMG("ID_8DFFEA200A554DDD80AE1F4B589C70A9",1)</v>
      </c>
      <c r="G38" s="128"/>
    </row>
    <row r="39" s="117" customFormat="1" customHeight="1" spans="1:7">
      <c r="A39" s="133">
        <v>5</v>
      </c>
      <c r="B39" s="142" t="s">
        <v>3274</v>
      </c>
      <c r="C39" s="141" t="s">
        <v>3275</v>
      </c>
      <c r="D39" s="142">
        <v>12</v>
      </c>
      <c r="E39" s="142" t="s">
        <v>2743</v>
      </c>
      <c r="F39" s="128" t="str">
        <f>_xlfn.DISPIMG("ID_020D482F10084A73BD29C98AF6F613F7",1)</f>
        <v>=DISPIMG("ID_020D482F10084A73BD29C98AF6F613F7",1)</v>
      </c>
      <c r="G39" s="128"/>
    </row>
    <row r="40" s="117" customFormat="1" ht="52.9" customHeight="1" spans="1:7">
      <c r="A40" s="133">
        <v>6</v>
      </c>
      <c r="B40" s="127" t="s">
        <v>3276</v>
      </c>
      <c r="C40" s="132" t="s">
        <v>3277</v>
      </c>
      <c r="D40" s="142">
        <v>12</v>
      </c>
      <c r="E40" s="142" t="s">
        <v>2737</v>
      </c>
      <c r="F40" s="128" t="str">
        <f>_xlfn.DISPIMG("ID_20AD84A3016A46ECB0DDA07A4ED78EE4",1)</f>
        <v>=DISPIMG("ID_20AD84A3016A46ECB0DDA07A4ED78EE4",1)</v>
      </c>
      <c r="G40" s="128"/>
    </row>
    <row r="41" s="117" customFormat="1" ht="37.15" customHeight="1" spans="1:7">
      <c r="A41" s="133">
        <v>7</v>
      </c>
      <c r="B41" s="142" t="s">
        <v>3278</v>
      </c>
      <c r="C41" s="141" t="s">
        <v>3279</v>
      </c>
      <c r="D41" s="142">
        <v>12</v>
      </c>
      <c r="E41" s="142" t="s">
        <v>2743</v>
      </c>
      <c r="F41" s="128" t="str">
        <f>_xlfn.DISPIMG("ID_5288EFA6834B4A06A0A4204FC05E1E10",1)</f>
        <v>=DISPIMG("ID_5288EFA6834B4A06A0A4204FC05E1E10",1)</v>
      </c>
      <c r="G41" s="128"/>
    </row>
    <row r="42" s="117" customFormat="1" customHeight="1" spans="1:7">
      <c r="A42" s="133">
        <v>8</v>
      </c>
      <c r="B42" s="142" t="s">
        <v>3280</v>
      </c>
      <c r="C42" s="141" t="s">
        <v>3281</v>
      </c>
      <c r="D42" s="142">
        <v>12</v>
      </c>
      <c r="E42" s="142" t="s">
        <v>2743</v>
      </c>
      <c r="F42" s="128" t="str">
        <f>_xlfn.DISPIMG("ID_00C3728D78CF404F99FF0D57A4EC7B1C",1)</f>
        <v>=DISPIMG("ID_00C3728D78CF404F99FF0D57A4EC7B1C",1)</v>
      </c>
      <c r="G42" s="128"/>
    </row>
    <row r="43" s="117" customFormat="1" customHeight="1" spans="1:7">
      <c r="A43" s="133">
        <v>9</v>
      </c>
      <c r="B43" s="127" t="s">
        <v>3282</v>
      </c>
      <c r="C43" s="132" t="s">
        <v>3283</v>
      </c>
      <c r="D43" s="142">
        <v>12</v>
      </c>
      <c r="E43" s="127" t="s">
        <v>2737</v>
      </c>
      <c r="F43" s="128" t="str">
        <f>_xlfn.DISPIMG("ID_165C5B576F0746A08DDE6E1CE04F8B68",1)</f>
        <v>=DISPIMG("ID_165C5B576F0746A08DDE6E1CE04F8B68",1)</v>
      </c>
      <c r="G43" s="128"/>
    </row>
    <row r="44" s="117" customFormat="1" customHeight="1" spans="1:7">
      <c r="A44" s="133">
        <v>10</v>
      </c>
      <c r="B44" s="142" t="s">
        <v>3284</v>
      </c>
      <c r="C44" s="141" t="s">
        <v>3285</v>
      </c>
      <c r="D44" s="142">
        <v>12</v>
      </c>
      <c r="E44" s="142" t="s">
        <v>2737</v>
      </c>
      <c r="F44" s="128" t="str">
        <f>_xlfn.DISPIMG("ID_04B5889C5C0643ED918B0C5EB54AEF8A",1)</f>
        <v>=DISPIMG("ID_04B5889C5C0643ED918B0C5EB54AEF8A",1)</v>
      </c>
      <c r="G44" s="128"/>
    </row>
    <row r="45" s="117" customFormat="1" customHeight="1" spans="1:7">
      <c r="A45" s="133">
        <v>11</v>
      </c>
      <c r="B45" s="142" t="s">
        <v>3286</v>
      </c>
      <c r="C45" s="132" t="s">
        <v>3287</v>
      </c>
      <c r="D45" s="142">
        <v>12</v>
      </c>
      <c r="E45" s="142" t="s">
        <v>2737</v>
      </c>
      <c r="F45" s="128" t="str">
        <f>_xlfn.DISPIMG("ID_484A596E27E4414F96E013C24E7560B4",1)</f>
        <v>=DISPIMG("ID_484A596E27E4414F96E013C24E7560B4",1)</v>
      </c>
      <c r="G45" s="128"/>
    </row>
    <row r="46" s="117" customFormat="1" ht="63.75" customHeight="1" spans="1:7">
      <c r="A46" s="133">
        <v>12</v>
      </c>
      <c r="B46" s="142" t="s">
        <v>3288</v>
      </c>
      <c r="C46" s="132" t="s">
        <v>3289</v>
      </c>
      <c r="D46" s="142">
        <v>12</v>
      </c>
      <c r="E46" s="142" t="s">
        <v>2737</v>
      </c>
      <c r="F46" s="128" t="str">
        <f>_xlfn.DISPIMG("ID_D56F02595E404B0F972EA1B5962782FA",1)</f>
        <v>=DISPIMG("ID_D56F02595E404B0F972EA1B5962782FA",1)</v>
      </c>
      <c r="G46" s="128"/>
    </row>
    <row r="47" s="117" customFormat="1" ht="21.75" customHeight="1" spans="1:7">
      <c r="A47" s="124" t="s">
        <v>3290</v>
      </c>
      <c r="B47" s="125"/>
      <c r="C47" s="126"/>
      <c r="D47" s="142"/>
      <c r="E47" s="142"/>
      <c r="F47" s="128"/>
      <c r="G47" s="128"/>
    </row>
    <row r="48" s="117" customFormat="1" ht="51" customHeight="1" spans="1:7">
      <c r="A48" s="133">
        <v>1</v>
      </c>
      <c r="B48" s="142" t="s">
        <v>3291</v>
      </c>
      <c r="C48" s="132" t="s">
        <v>3292</v>
      </c>
      <c r="D48" s="142">
        <v>6</v>
      </c>
      <c r="E48" s="127" t="s">
        <v>2737</v>
      </c>
      <c r="F48" s="128" t="str">
        <f>_xlfn.DISPIMG("ID_513CE3C378874F148B764DE21D59D9FE",1)</f>
        <v>=DISPIMG("ID_513CE3C378874F148B764DE21D59D9FE",1)</v>
      </c>
      <c r="G48" s="128"/>
    </row>
    <row r="49" s="117" customFormat="1" customHeight="1" spans="1:7">
      <c r="A49" s="133">
        <v>2</v>
      </c>
      <c r="B49" s="142" t="s">
        <v>3293</v>
      </c>
      <c r="C49" s="132" t="s">
        <v>3294</v>
      </c>
      <c r="D49" s="142">
        <v>6</v>
      </c>
      <c r="E49" s="127" t="s">
        <v>2737</v>
      </c>
      <c r="F49" s="128" t="str">
        <f>_xlfn.DISPIMG("ID_CD4985B1685A456FA90E6AB225F219DB",1)</f>
        <v>=DISPIMG("ID_CD4985B1685A456FA90E6AB225F219DB",1)</v>
      </c>
      <c r="G49" s="128"/>
    </row>
    <row r="50" s="117" customFormat="1" ht="46.9" customHeight="1" spans="1:7">
      <c r="A50" s="133">
        <v>3</v>
      </c>
      <c r="B50" s="142" t="s">
        <v>3295</v>
      </c>
      <c r="C50" s="141" t="s">
        <v>3296</v>
      </c>
      <c r="D50" s="142">
        <v>6</v>
      </c>
      <c r="E50" s="127" t="s">
        <v>2737</v>
      </c>
      <c r="F50" s="128" t="str">
        <f>_xlfn.DISPIMG("ID_DA7F92489DA34AB4AB8E3E5FB5B481DA",1)</f>
        <v>=DISPIMG("ID_DA7F92489DA34AB4AB8E3E5FB5B481DA",1)</v>
      </c>
      <c r="G50" s="128"/>
    </row>
    <row r="51" s="117" customFormat="1" ht="18" customHeight="1" spans="1:7">
      <c r="A51" s="124" t="s">
        <v>3297</v>
      </c>
      <c r="B51" s="125"/>
      <c r="C51" s="126"/>
      <c r="D51" s="142"/>
      <c r="E51" s="142"/>
      <c r="F51" s="128"/>
      <c r="G51" s="128"/>
    </row>
    <row r="52" s="117" customFormat="1" customHeight="1" spans="1:7">
      <c r="A52" s="133">
        <v>1</v>
      </c>
      <c r="B52" s="127" t="s">
        <v>3298</v>
      </c>
      <c r="C52" s="132" t="s">
        <v>3299</v>
      </c>
      <c r="D52" s="142">
        <v>12</v>
      </c>
      <c r="E52" s="127" t="s">
        <v>2737</v>
      </c>
      <c r="F52" s="128" t="str">
        <f>_xlfn.DISPIMG("ID_09357AD11203492AB3BB11329E3EA3F9",1)</f>
        <v>=DISPIMG("ID_09357AD11203492AB3BB11329E3EA3F9",1)</v>
      </c>
      <c r="G52" s="130"/>
    </row>
    <row r="53" s="117" customFormat="1" customHeight="1" spans="1:7">
      <c r="A53" s="133">
        <v>2</v>
      </c>
      <c r="B53" s="127" t="s">
        <v>3300</v>
      </c>
      <c r="C53" s="132" t="s">
        <v>3301</v>
      </c>
      <c r="D53" s="142">
        <v>12</v>
      </c>
      <c r="E53" s="127" t="s">
        <v>2743</v>
      </c>
      <c r="F53" s="128" t="str">
        <f>_xlfn.DISPIMG("ID_D59B33435A254943B8E6CDAA19BA816E",1)</f>
        <v>=DISPIMG("ID_D59B33435A254943B8E6CDAA19BA816E",1)</v>
      </c>
      <c r="G53" s="128"/>
    </row>
    <row r="54" s="117" customFormat="1" customHeight="1" spans="1:7">
      <c r="A54" s="133">
        <v>3</v>
      </c>
      <c r="B54" s="127" t="s">
        <v>3302</v>
      </c>
      <c r="C54" s="132" t="s">
        <v>3303</v>
      </c>
      <c r="D54" s="127">
        <v>6</v>
      </c>
      <c r="E54" s="127" t="s">
        <v>2740</v>
      </c>
      <c r="F54" s="128" t="str">
        <f>_xlfn.DISPIMG("ID_BB659B53B88E4CEEBED012E842FBD67E",1)</f>
        <v>=DISPIMG("ID_BB659B53B88E4CEEBED012E842FBD67E",1)</v>
      </c>
      <c r="G54" s="128"/>
    </row>
    <row r="55" s="117" customFormat="1" customHeight="1" spans="1:7">
      <c r="A55" s="133">
        <v>4</v>
      </c>
      <c r="B55" s="127" t="s">
        <v>3304</v>
      </c>
      <c r="C55" s="132" t="s">
        <v>3305</v>
      </c>
      <c r="D55" s="127">
        <v>12</v>
      </c>
      <c r="E55" s="127" t="s">
        <v>2740</v>
      </c>
      <c r="F55" s="128" t="str">
        <f>_xlfn.DISPIMG("ID_083B4061406F4C16B271BB19F689E4BD",1)</f>
        <v>=DISPIMG("ID_083B4061406F4C16B271BB19F689E4BD",1)</v>
      </c>
      <c r="G55" s="128"/>
    </row>
    <row r="56" s="117" customFormat="1" customHeight="1" spans="1:7">
      <c r="A56" s="133">
        <v>5</v>
      </c>
      <c r="B56" s="127" t="s">
        <v>3306</v>
      </c>
      <c r="C56" s="132" t="s">
        <v>3307</v>
      </c>
      <c r="D56" s="127">
        <v>1</v>
      </c>
      <c r="E56" s="127" t="s">
        <v>2740</v>
      </c>
      <c r="F56" s="128" t="str">
        <f>_xlfn.DISPIMG("ID_E7895E3DE29F4F1199FFE2408675A7F4",1)</f>
        <v>=DISPIMG("ID_E7895E3DE29F4F1199FFE2408675A7F4",1)</v>
      </c>
      <c r="G56" s="128"/>
    </row>
    <row r="57" s="117" customFormat="1" customHeight="1" spans="1:7">
      <c r="A57" s="133">
        <v>6</v>
      </c>
      <c r="B57" s="127" t="s">
        <v>3308</v>
      </c>
      <c r="C57" s="132" t="s">
        <v>3309</v>
      </c>
      <c r="D57" s="127">
        <v>1</v>
      </c>
      <c r="E57" s="127" t="s">
        <v>2740</v>
      </c>
      <c r="F57" s="128" t="str">
        <f>_xlfn.DISPIMG("ID_DC178017B03B4F91852DE8E914C61C0A",1)</f>
        <v>=DISPIMG("ID_DC178017B03B4F91852DE8E914C61C0A",1)</v>
      </c>
      <c r="G57" s="128"/>
    </row>
    <row r="58" s="117" customFormat="1" customHeight="1" spans="1:7">
      <c r="A58" s="133">
        <v>7</v>
      </c>
      <c r="B58" s="127" t="s">
        <v>3310</v>
      </c>
      <c r="C58" s="132" t="s">
        <v>3311</v>
      </c>
      <c r="D58" s="127">
        <v>1</v>
      </c>
      <c r="E58" s="127" t="s">
        <v>2740</v>
      </c>
      <c r="F58" s="128" t="str">
        <f>_xlfn.DISPIMG("ID_84A037EF44D04F98A2A88D01FEFAB064",1)</f>
        <v>=DISPIMG("ID_84A037EF44D04F98A2A88D01FEFAB064",1)</v>
      </c>
      <c r="G58" s="128"/>
    </row>
    <row r="59" s="117" customFormat="1" customHeight="1" spans="1:7">
      <c r="A59" s="133">
        <v>8</v>
      </c>
      <c r="B59" s="127" t="s">
        <v>3312</v>
      </c>
      <c r="C59" s="132" t="s">
        <v>3313</v>
      </c>
      <c r="D59" s="127">
        <v>1</v>
      </c>
      <c r="E59" s="127" t="s">
        <v>2740</v>
      </c>
      <c r="F59" s="128" t="str">
        <f>_xlfn.DISPIMG("ID_CAC89DBBB64B48E2A57BB2C4B90D4334",1)</f>
        <v>=DISPIMG("ID_CAC89DBBB64B48E2A57BB2C4B90D4334",1)</v>
      </c>
      <c r="G59" s="128"/>
    </row>
    <row r="60" s="117" customFormat="1" customHeight="1" spans="1:7">
      <c r="A60" s="133">
        <v>9</v>
      </c>
      <c r="B60" s="127" t="s">
        <v>3314</v>
      </c>
      <c r="C60" s="132" t="s">
        <v>3315</v>
      </c>
      <c r="D60" s="127">
        <v>1</v>
      </c>
      <c r="E60" s="127" t="s">
        <v>2740</v>
      </c>
      <c r="F60" s="128" t="str">
        <f>_xlfn.DISPIMG("ID_8407E40EF5444C36B1A243FC88AADA52",1)</f>
        <v>=DISPIMG("ID_8407E40EF5444C36B1A243FC88AADA52",1)</v>
      </c>
      <c r="G60" s="128"/>
    </row>
    <row r="61" s="117" customFormat="1" customHeight="1" spans="1:7">
      <c r="A61" s="133">
        <v>10</v>
      </c>
      <c r="B61" s="127" t="s">
        <v>3316</v>
      </c>
      <c r="C61" s="132" t="s">
        <v>3317</v>
      </c>
      <c r="D61" s="142">
        <v>1</v>
      </c>
      <c r="E61" s="127" t="s">
        <v>2740</v>
      </c>
      <c r="F61" s="128" t="str">
        <f>_xlfn.DISPIMG("ID_0112225A6C5842439126270A71D27EF8",1)</f>
        <v>=DISPIMG("ID_0112225A6C5842439126270A71D27EF8",1)</v>
      </c>
      <c r="G61" s="128"/>
    </row>
    <row r="62" s="117" customFormat="1" ht="21" customHeight="1" spans="1:7">
      <c r="A62" s="133">
        <v>11</v>
      </c>
      <c r="B62" s="127" t="s">
        <v>3318</v>
      </c>
      <c r="C62" s="132" t="s">
        <v>3319</v>
      </c>
      <c r="D62" s="142">
        <v>12</v>
      </c>
      <c r="E62" s="142" t="s">
        <v>2737</v>
      </c>
      <c r="F62" s="128"/>
      <c r="G62" s="128"/>
    </row>
    <row r="63" s="117" customFormat="1" ht="19.5" customHeight="1" spans="1:7">
      <c r="A63" s="124" t="s">
        <v>3320</v>
      </c>
      <c r="B63" s="125"/>
      <c r="C63" s="126"/>
      <c r="D63" s="142"/>
      <c r="E63" s="142"/>
      <c r="F63" s="128"/>
      <c r="G63" s="128"/>
    </row>
    <row r="64" s="117" customFormat="1" customHeight="1" spans="1:7">
      <c r="A64" s="127">
        <v>1</v>
      </c>
      <c r="B64" s="142" t="s">
        <v>3321</v>
      </c>
      <c r="C64" s="132" t="s">
        <v>3322</v>
      </c>
      <c r="D64" s="142">
        <v>12</v>
      </c>
      <c r="E64" s="127" t="s">
        <v>2740</v>
      </c>
      <c r="F64" s="128" t="str">
        <f>_xlfn.DISPIMG("ID_58B4E0AE446F4791BDAC58F1D49A0911",1)</f>
        <v>=DISPIMG("ID_58B4E0AE446F4791BDAC58F1D49A0911",1)</v>
      </c>
      <c r="G64" s="128"/>
    </row>
    <row r="65" s="117" customFormat="1" customHeight="1" spans="1:7">
      <c r="A65" s="127">
        <v>2</v>
      </c>
      <c r="B65" s="142" t="s">
        <v>3323</v>
      </c>
      <c r="C65" s="132" t="s">
        <v>3324</v>
      </c>
      <c r="D65" s="142">
        <v>12</v>
      </c>
      <c r="E65" s="127" t="s">
        <v>2740</v>
      </c>
      <c r="F65" s="128" t="str">
        <f>_xlfn.DISPIMG("ID_B1A7A10FBE9B46F0ADC284B7E426C995",1)</f>
        <v>=DISPIMG("ID_B1A7A10FBE9B46F0ADC284B7E426C995",1)</v>
      </c>
      <c r="G65" s="128"/>
    </row>
    <row r="66" s="117" customFormat="1" customHeight="1" spans="1:7">
      <c r="A66" s="127">
        <v>3</v>
      </c>
      <c r="B66" s="142" t="s">
        <v>3325</v>
      </c>
      <c r="C66" s="132" t="s">
        <v>3326</v>
      </c>
      <c r="D66" s="142">
        <v>12</v>
      </c>
      <c r="E66" s="127" t="s">
        <v>2740</v>
      </c>
      <c r="F66" s="128" t="str">
        <f>_xlfn.DISPIMG("ID_B906D5C45CC14698B715168549B8C558",1)</f>
        <v>=DISPIMG("ID_B906D5C45CC14698B715168549B8C558",1)</v>
      </c>
      <c r="G66" s="128"/>
    </row>
    <row r="67" s="117" customFormat="1" customHeight="1" spans="1:7">
      <c r="A67" s="127">
        <v>4</v>
      </c>
      <c r="B67" s="142" t="s">
        <v>3327</v>
      </c>
      <c r="C67" s="132" t="s">
        <v>3328</v>
      </c>
      <c r="D67" s="142">
        <v>12</v>
      </c>
      <c r="E67" s="127" t="s">
        <v>2740</v>
      </c>
      <c r="F67" s="128" t="str">
        <f>_xlfn.DISPIMG("ID_3A4152E2D4F141D6931BE2B64A39ECC8",1)</f>
        <v>=DISPIMG("ID_3A4152E2D4F141D6931BE2B64A39ECC8",1)</v>
      </c>
      <c r="G67" s="128"/>
    </row>
    <row r="68" s="117" customFormat="1" customHeight="1" spans="1:7">
      <c r="A68" s="127">
        <v>5</v>
      </c>
      <c r="B68" s="142" t="s">
        <v>3329</v>
      </c>
      <c r="C68" s="132" t="s">
        <v>3330</v>
      </c>
      <c r="D68" s="142">
        <v>12</v>
      </c>
      <c r="E68" s="127" t="s">
        <v>2737</v>
      </c>
      <c r="F68" s="128" t="str">
        <f>_xlfn.DISPIMG("ID_4797000DD6114FAF93E0EE65890E5DE9",1)</f>
        <v>=DISPIMG("ID_4797000DD6114FAF93E0EE65890E5DE9",1)</v>
      </c>
      <c r="G68" s="128"/>
    </row>
    <row r="69" s="117" customFormat="1" customHeight="1" spans="1:7">
      <c r="A69" s="127">
        <v>6</v>
      </c>
      <c r="B69" s="142" t="s">
        <v>3331</v>
      </c>
      <c r="C69" s="132" t="s">
        <v>3332</v>
      </c>
      <c r="D69" s="142">
        <v>12</v>
      </c>
      <c r="E69" s="127" t="s">
        <v>2737</v>
      </c>
      <c r="F69" s="128" t="str">
        <f>_xlfn.DISPIMG("ID_912DBD7FC5A5421386B7BCFE30A83103",1)</f>
        <v>=DISPIMG("ID_912DBD7FC5A5421386B7BCFE30A83103",1)</v>
      </c>
      <c r="G69" s="128"/>
    </row>
    <row r="70" s="117" customFormat="1" ht="18" customHeight="1" spans="1:7">
      <c r="A70" s="124" t="s">
        <v>3333</v>
      </c>
      <c r="B70" s="125"/>
      <c r="C70" s="126"/>
      <c r="D70" s="142"/>
      <c r="E70" s="142"/>
      <c r="F70" s="128"/>
      <c r="G70" s="128"/>
    </row>
    <row r="71" s="117" customFormat="1" customHeight="1" spans="1:7">
      <c r="A71" s="127">
        <v>1</v>
      </c>
      <c r="B71" s="142" t="s">
        <v>3334</v>
      </c>
      <c r="C71" s="132" t="s">
        <v>3335</v>
      </c>
      <c r="D71" s="142">
        <v>6</v>
      </c>
      <c r="E71" s="127" t="s">
        <v>2740</v>
      </c>
      <c r="F71" s="128" t="str">
        <f>_xlfn.DISPIMG("ID_87DE9AC525674D49B1AFEC39898A8790",1)</f>
        <v>=DISPIMG("ID_87DE9AC525674D49B1AFEC39898A8790",1)</v>
      </c>
      <c r="G71" s="128"/>
    </row>
    <row r="72" s="117" customFormat="1" ht="17.25" customHeight="1" spans="1:7">
      <c r="A72" s="127">
        <v>2</v>
      </c>
      <c r="B72" s="142" t="s">
        <v>3336</v>
      </c>
      <c r="C72" s="132" t="s">
        <v>3337</v>
      </c>
      <c r="D72" s="142">
        <v>6</v>
      </c>
      <c r="E72" s="127" t="s">
        <v>2743</v>
      </c>
      <c r="F72" s="144" t="str">
        <f>_xlfn.DISPIMG("ID_DA030C0B035540C4AA65036CDCD5E1C8",1)</f>
        <v>=DISPIMG("ID_DA030C0B035540C4AA65036CDCD5E1C8",1)</v>
      </c>
      <c r="G72" s="128"/>
    </row>
    <row r="73" s="117" customFormat="1" ht="17.25" customHeight="1" spans="1:7">
      <c r="A73" s="127">
        <v>3</v>
      </c>
      <c r="B73" s="142" t="s">
        <v>3338</v>
      </c>
      <c r="C73" s="132" t="s">
        <v>3339</v>
      </c>
      <c r="D73" s="142">
        <v>6</v>
      </c>
      <c r="E73" s="142" t="s">
        <v>2785</v>
      </c>
      <c r="F73" s="145"/>
      <c r="G73" s="128"/>
    </row>
    <row r="74" s="117" customFormat="1" ht="17.25" customHeight="1" spans="1:7">
      <c r="A74" s="127">
        <v>4</v>
      </c>
      <c r="B74" s="142" t="s">
        <v>3340</v>
      </c>
      <c r="C74" s="132" t="s">
        <v>3341</v>
      </c>
      <c r="D74" s="142">
        <v>6</v>
      </c>
      <c r="E74" s="142" t="s">
        <v>2785</v>
      </c>
      <c r="F74" s="145"/>
      <c r="G74" s="128"/>
    </row>
    <row r="75" s="117" customFormat="1" ht="17.25" customHeight="1" spans="1:7">
      <c r="A75" s="127">
        <v>5</v>
      </c>
      <c r="B75" s="142" t="s">
        <v>3342</v>
      </c>
      <c r="C75" s="132" t="s">
        <v>3343</v>
      </c>
      <c r="D75" s="142">
        <v>6</v>
      </c>
      <c r="E75" s="142" t="s">
        <v>2785</v>
      </c>
      <c r="F75" s="145"/>
      <c r="G75" s="128"/>
    </row>
    <row r="76" s="117" customFormat="1" ht="17.25" customHeight="1" spans="1:7">
      <c r="A76" s="127">
        <v>6</v>
      </c>
      <c r="B76" s="142" t="s">
        <v>3344</v>
      </c>
      <c r="C76" s="141" t="s">
        <v>3345</v>
      </c>
      <c r="D76" s="142">
        <v>6</v>
      </c>
      <c r="E76" s="142" t="s">
        <v>2785</v>
      </c>
      <c r="F76" s="145"/>
      <c r="G76" s="128"/>
    </row>
    <row r="77" s="117" customFormat="1" ht="17.25" customHeight="1" spans="1:7">
      <c r="A77" s="127">
        <v>7</v>
      </c>
      <c r="B77" s="142" t="s">
        <v>3346</v>
      </c>
      <c r="C77" s="141" t="s">
        <v>3347</v>
      </c>
      <c r="D77" s="142">
        <v>6</v>
      </c>
      <c r="E77" s="142" t="s">
        <v>3348</v>
      </c>
      <c r="F77" s="146"/>
      <c r="G77" s="128"/>
    </row>
    <row r="78" s="117" customFormat="1" ht="17.25" customHeight="1" spans="1:7">
      <c r="A78" s="127">
        <v>8</v>
      </c>
      <c r="B78" s="142" t="s">
        <v>3349</v>
      </c>
      <c r="C78" s="141" t="s">
        <v>3350</v>
      </c>
      <c r="D78" s="142">
        <v>6</v>
      </c>
      <c r="E78" s="142" t="s">
        <v>2785</v>
      </c>
      <c r="F78" s="144" t="str">
        <f>_xlfn.DISPIMG("ID_505C31E3D92A4C5FBCE35A07D1C27E9B",1)</f>
        <v>=DISPIMG("ID_505C31E3D92A4C5FBCE35A07D1C27E9B",1)</v>
      </c>
      <c r="G78" s="128"/>
    </row>
    <row r="79" s="117" customFormat="1" ht="17.25" customHeight="1" spans="1:7">
      <c r="A79" s="127">
        <v>9</v>
      </c>
      <c r="B79" s="142" t="s">
        <v>3351</v>
      </c>
      <c r="C79" s="141" t="s">
        <v>3352</v>
      </c>
      <c r="D79" s="142">
        <v>6</v>
      </c>
      <c r="E79" s="142" t="s">
        <v>2743</v>
      </c>
      <c r="F79" s="145"/>
      <c r="G79" s="128"/>
    </row>
    <row r="80" s="117" customFormat="1" ht="17.25" customHeight="1" spans="1:7">
      <c r="A80" s="127">
        <v>10</v>
      </c>
      <c r="B80" s="142" t="s">
        <v>3353</v>
      </c>
      <c r="C80" s="132" t="s">
        <v>3354</v>
      </c>
      <c r="D80" s="142">
        <v>6</v>
      </c>
      <c r="E80" s="127" t="s">
        <v>2737</v>
      </c>
      <c r="F80" s="145"/>
      <c r="G80" s="128"/>
    </row>
    <row r="81" s="117" customFormat="1" ht="17.25" customHeight="1" spans="1:7">
      <c r="A81" s="127">
        <v>11</v>
      </c>
      <c r="B81" s="142" t="s">
        <v>3355</v>
      </c>
      <c r="C81" s="132" t="s">
        <v>3356</v>
      </c>
      <c r="D81" s="142">
        <v>6</v>
      </c>
      <c r="E81" s="142" t="s">
        <v>2785</v>
      </c>
      <c r="F81" s="145"/>
      <c r="G81" s="128"/>
    </row>
    <row r="82" s="115" customFormat="1" ht="17.25" customHeight="1" spans="1:7">
      <c r="A82" s="127">
        <v>12</v>
      </c>
      <c r="B82" s="142" t="s">
        <v>3357</v>
      </c>
      <c r="C82" s="132" t="s">
        <v>3358</v>
      </c>
      <c r="D82" s="142">
        <v>6</v>
      </c>
      <c r="E82" s="142" t="s">
        <v>2743</v>
      </c>
      <c r="F82" s="146"/>
      <c r="G82" s="128"/>
    </row>
    <row r="83" s="117" customFormat="1" ht="16.5" customHeight="1" spans="1:7">
      <c r="A83" s="147" t="s">
        <v>3359</v>
      </c>
      <c r="B83" s="148"/>
      <c r="C83" s="149"/>
      <c r="D83" s="142"/>
      <c r="E83" s="142"/>
      <c r="F83" s="128"/>
      <c r="G83" s="128"/>
    </row>
    <row r="84" s="117" customFormat="1" ht="40" customHeight="1" spans="1:7">
      <c r="A84" s="127">
        <v>1</v>
      </c>
      <c r="B84" s="142" t="s">
        <v>3360</v>
      </c>
      <c r="C84" s="132" t="s">
        <v>3361</v>
      </c>
      <c r="D84" s="142">
        <v>12</v>
      </c>
      <c r="E84" s="127" t="s">
        <v>2737</v>
      </c>
      <c r="F84" s="128" t="str">
        <f>_xlfn.DISPIMG("ID_18DB81AD84E645539FDF42E5EA7D3577",1)</f>
        <v>=DISPIMG("ID_18DB81AD84E645539FDF42E5EA7D3577",1)</v>
      </c>
      <c r="G84" s="128"/>
    </row>
    <row r="85" s="117" customFormat="1" ht="42" customHeight="1" spans="1:7">
      <c r="A85" s="127">
        <v>2</v>
      </c>
      <c r="B85" s="127" t="s">
        <v>3362</v>
      </c>
      <c r="C85" s="132" t="s">
        <v>3363</v>
      </c>
      <c r="D85" s="142">
        <v>12</v>
      </c>
      <c r="E85" s="127" t="s">
        <v>2737</v>
      </c>
      <c r="F85" s="128" t="str">
        <f>_xlfn.DISPIMG("ID_4159C6E67CFE457A86B1C0ED017F8542",1)</f>
        <v>=DISPIMG("ID_4159C6E67CFE457A86B1C0ED017F8542",1)</v>
      </c>
      <c r="G85" s="128"/>
    </row>
    <row r="86" s="117" customFormat="1" ht="55.9" customHeight="1" spans="1:7">
      <c r="A86" s="127">
        <v>3</v>
      </c>
      <c r="B86" s="127" t="s">
        <v>3364</v>
      </c>
      <c r="C86" s="132" t="s">
        <v>3365</v>
      </c>
      <c r="D86" s="142">
        <v>12</v>
      </c>
      <c r="E86" s="127" t="s">
        <v>2737</v>
      </c>
      <c r="F86" s="128"/>
      <c r="G86" s="128"/>
    </row>
    <row r="87" s="117" customFormat="1" ht="82" customHeight="1" spans="1:7">
      <c r="A87" s="127">
        <v>4</v>
      </c>
      <c r="B87" s="127" t="s">
        <v>3366</v>
      </c>
      <c r="C87" s="132" t="s">
        <v>3367</v>
      </c>
      <c r="D87" s="142">
        <v>12</v>
      </c>
      <c r="E87" s="127" t="s">
        <v>2737</v>
      </c>
      <c r="F87" s="128" t="str">
        <f>_xlfn.DISPIMG("ID_B0BD7486E99843F6B0CC059B95FC04DC",1)</f>
        <v>=DISPIMG("ID_B0BD7486E99843F6B0CC059B95FC04DC",1)</v>
      </c>
      <c r="G87" s="128"/>
    </row>
    <row r="88" s="115" customFormat="1" ht="37" customHeight="1" spans="1:7">
      <c r="A88" s="127">
        <v>5</v>
      </c>
      <c r="B88" s="127" t="s">
        <v>3368</v>
      </c>
      <c r="C88" s="132" t="s">
        <v>3369</v>
      </c>
      <c r="D88" s="142">
        <v>12</v>
      </c>
      <c r="E88" s="127" t="s">
        <v>2737</v>
      </c>
      <c r="F88" s="128" t="str">
        <f>_xlfn.DISPIMG("ID_BE022E259C0D40EDB46F99C58EC56834",1)</f>
        <v>=DISPIMG("ID_BE022E259C0D40EDB46F99C58EC56834",1)</v>
      </c>
      <c r="G88" s="128"/>
    </row>
    <row r="89" s="115" customFormat="1" ht="55.9" customHeight="1" spans="1:7">
      <c r="A89" s="127">
        <v>6</v>
      </c>
      <c r="B89" s="127" t="s">
        <v>3370</v>
      </c>
      <c r="C89" s="132" t="s">
        <v>3371</v>
      </c>
      <c r="D89" s="142">
        <v>12</v>
      </c>
      <c r="E89" s="127" t="s">
        <v>2737</v>
      </c>
      <c r="F89" s="128"/>
      <c r="G89" s="128"/>
    </row>
    <row r="90" s="115" customFormat="1" ht="42" customHeight="1" spans="1:7">
      <c r="A90" s="127">
        <v>7</v>
      </c>
      <c r="B90" s="127" t="s">
        <v>3372</v>
      </c>
      <c r="C90" s="132" t="s">
        <v>3373</v>
      </c>
      <c r="D90" s="142">
        <v>12</v>
      </c>
      <c r="E90" s="127" t="s">
        <v>2737</v>
      </c>
      <c r="F90" s="128" t="str">
        <f>_xlfn.DISPIMG("ID_EF19A13AEA304A25A87EBDB89DB2CBA9",1)</f>
        <v>=DISPIMG("ID_EF19A13AEA304A25A87EBDB89DB2CBA9",1)</v>
      </c>
      <c r="G90" s="128"/>
    </row>
    <row r="91" s="117" customFormat="1" ht="21" customHeight="1" spans="1:7">
      <c r="A91" s="124" t="s">
        <v>3374</v>
      </c>
      <c r="B91" s="125"/>
      <c r="C91" s="126"/>
      <c r="D91" s="142"/>
      <c r="E91" s="142"/>
      <c r="F91" s="128"/>
      <c r="G91" s="128"/>
    </row>
    <row r="92" s="117" customFormat="1" ht="19.5" customHeight="1" spans="1:7">
      <c r="A92" s="127">
        <v>1</v>
      </c>
      <c r="B92" s="142" t="s">
        <v>3375</v>
      </c>
      <c r="C92" s="141" t="s">
        <v>3376</v>
      </c>
      <c r="D92" s="142">
        <v>12</v>
      </c>
      <c r="E92" s="133" t="s">
        <v>2737</v>
      </c>
      <c r="F92" s="128"/>
      <c r="G92" s="128"/>
    </row>
    <row r="93" s="117" customFormat="1" ht="52.15" customHeight="1" spans="1:7">
      <c r="A93" s="127">
        <v>2</v>
      </c>
      <c r="B93" s="127" t="s">
        <v>3374</v>
      </c>
      <c r="C93" s="150" t="s">
        <v>3377</v>
      </c>
      <c r="D93" s="142">
        <v>1</v>
      </c>
      <c r="E93" s="133" t="s">
        <v>2737</v>
      </c>
      <c r="F93" s="128" t="str">
        <f>_xlfn.DISPIMG("ID_97F40848BF80405E82D40081980374DB",1)</f>
        <v>=DISPIMG("ID_97F40848BF80405E82D40081980374DB",1)</v>
      </c>
      <c r="G93" s="128"/>
    </row>
    <row r="94" s="117" customFormat="1" ht="40" customHeight="1" spans="1:7">
      <c r="A94" s="127">
        <v>3</v>
      </c>
      <c r="B94" s="142" t="s">
        <v>3378</v>
      </c>
      <c r="C94" s="132" t="s">
        <v>3379</v>
      </c>
      <c r="D94" s="142">
        <v>1</v>
      </c>
      <c r="E94" s="133" t="s">
        <v>2737</v>
      </c>
      <c r="F94" s="128" t="str">
        <f>_xlfn.DISPIMG("ID_6E1EB61C861C4E71889550803A267D3E",1)</f>
        <v>=DISPIMG("ID_6E1EB61C861C4E71889550803A267D3E",1)</v>
      </c>
      <c r="G94" s="128"/>
    </row>
    <row r="95" s="117" customFormat="1" ht="31" customHeight="1" spans="1:7">
      <c r="A95" s="127">
        <v>4</v>
      </c>
      <c r="B95" s="127" t="s">
        <v>3380</v>
      </c>
      <c r="C95" s="151" t="s">
        <v>3381</v>
      </c>
      <c r="D95" s="142">
        <v>1</v>
      </c>
      <c r="E95" s="133" t="s">
        <v>2737</v>
      </c>
      <c r="F95" s="128" t="str">
        <f>_xlfn.DISPIMG("ID_8FB86FF89084471FB87AD905ACED1F1F",1)</f>
        <v>=DISPIMG("ID_8FB86FF89084471FB87AD905ACED1F1F",1)</v>
      </c>
      <c r="G95" s="128"/>
    </row>
    <row r="96" s="117" customFormat="1" ht="18" customHeight="1" spans="1:7">
      <c r="A96" s="127">
        <v>5</v>
      </c>
      <c r="B96" s="127" t="s">
        <v>3382</v>
      </c>
      <c r="C96" s="151"/>
      <c r="D96" s="142">
        <v>10</v>
      </c>
      <c r="E96" s="133" t="s">
        <v>10</v>
      </c>
      <c r="F96" s="128"/>
      <c r="G96" s="128"/>
    </row>
    <row r="97" s="117" customFormat="1" ht="42.75" spans="1:7">
      <c r="A97" s="133">
        <v>6</v>
      </c>
      <c r="B97" s="127" t="s">
        <v>3383</v>
      </c>
      <c r="C97" s="132" t="s">
        <v>3384</v>
      </c>
      <c r="D97" s="142">
        <v>45</v>
      </c>
      <c r="E97" s="142" t="s">
        <v>2737</v>
      </c>
      <c r="F97" s="128"/>
      <c r="G97" s="128"/>
    </row>
    <row r="98" s="117" customFormat="1" ht="25" customHeight="1" spans="1:7">
      <c r="A98" s="133">
        <v>7</v>
      </c>
      <c r="B98" s="136" t="s">
        <v>3385</v>
      </c>
      <c r="C98" s="114" t="s">
        <v>2942</v>
      </c>
      <c r="D98" s="73">
        <v>8</v>
      </c>
      <c r="E98" s="73" t="s">
        <v>2743</v>
      </c>
      <c r="F98" s="128"/>
      <c r="G98" s="128"/>
    </row>
    <row r="99" s="115" customFormat="1" ht="16.5" spans="1:3">
      <c r="A99" s="152"/>
      <c r="B99" s="152"/>
      <c r="C99" s="119"/>
    </row>
    <row r="100" s="115" customFormat="1" ht="27" customHeight="1" spans="1:3">
      <c r="A100" s="117"/>
      <c r="B100" s="118"/>
      <c r="C100" s="153"/>
    </row>
  </sheetData>
  <mergeCells count="14">
    <mergeCell ref="A1:G1"/>
    <mergeCell ref="A3:C3"/>
    <mergeCell ref="A14:C14"/>
    <mergeCell ref="A28:C28"/>
    <mergeCell ref="A34:C34"/>
    <mergeCell ref="A47:C47"/>
    <mergeCell ref="A51:C51"/>
    <mergeCell ref="A63:C63"/>
    <mergeCell ref="A70:C70"/>
    <mergeCell ref="A83:C83"/>
    <mergeCell ref="A91:C91"/>
    <mergeCell ref="A99:B99"/>
    <mergeCell ref="F72:F77"/>
    <mergeCell ref="F78:F82"/>
  </mergeCells>
  <pageMargins left="0.75" right="0.75" top="1" bottom="1" header="0.5" footer="0.5"/>
  <pageSetup paperSize="9" scale="7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zoomScale="85" zoomScaleNormal="85" topLeftCell="A52" workbookViewId="0">
      <selection activeCell="A31" sqref="$A31:$XFD31"/>
    </sheetView>
  </sheetViews>
  <sheetFormatPr defaultColWidth="9" defaultRowHeight="16.5" outlineLevelCol="7"/>
  <cols>
    <col min="1" max="1" width="5.5" style="97" customWidth="1"/>
    <col min="2" max="2" width="9.38333333333333" style="97" customWidth="1"/>
    <col min="3" max="3" width="97.6416666666667" style="97" customWidth="1"/>
    <col min="4" max="5" width="5.5" style="97" customWidth="1"/>
    <col min="6" max="6" width="18" style="97" customWidth="1"/>
    <col min="7" max="7" width="10.25" style="97" customWidth="1"/>
    <col min="8" max="8" width="11.1333333333333" style="97" customWidth="1"/>
    <col min="9" max="16384" width="9" style="97"/>
  </cols>
  <sheetData>
    <row r="1" s="97" customFormat="1" ht="25" customHeight="1" spans="1:7">
      <c r="A1" s="98" t="s">
        <v>3386</v>
      </c>
      <c r="B1" s="99"/>
      <c r="C1" s="99"/>
      <c r="D1" s="99"/>
      <c r="E1" s="99"/>
      <c r="F1" s="99"/>
      <c r="G1" s="99"/>
    </row>
    <row r="2" s="97" customFormat="1" ht="23" customHeight="1" spans="1:7">
      <c r="A2" s="100" t="s">
        <v>1</v>
      </c>
      <c r="B2" s="100" t="s">
        <v>2732</v>
      </c>
      <c r="C2" s="100" t="s">
        <v>2733</v>
      </c>
      <c r="D2" s="100" t="s">
        <v>5</v>
      </c>
      <c r="E2" s="100" t="s">
        <v>6</v>
      </c>
      <c r="F2" s="100" t="s">
        <v>2734</v>
      </c>
      <c r="G2" s="100" t="s">
        <v>7</v>
      </c>
    </row>
    <row r="3" s="97" customFormat="1" spans="1:7">
      <c r="A3" s="101">
        <v>1</v>
      </c>
      <c r="B3" s="101" t="s">
        <v>2735</v>
      </c>
      <c r="C3" s="102" t="s">
        <v>2736</v>
      </c>
      <c r="D3" s="76">
        <v>1</v>
      </c>
      <c r="E3" s="76" t="s">
        <v>2737</v>
      </c>
      <c r="F3" s="101"/>
      <c r="G3" s="101"/>
    </row>
    <row r="4" s="97" customFormat="1" ht="63" customHeight="1" spans="1:7">
      <c r="A4" s="101">
        <v>2</v>
      </c>
      <c r="B4" s="101" t="s">
        <v>3387</v>
      </c>
      <c r="C4" s="103" t="s">
        <v>3388</v>
      </c>
      <c r="D4" s="104">
        <v>1</v>
      </c>
      <c r="E4" s="104" t="s">
        <v>2737</v>
      </c>
      <c r="F4" s="101" t="str">
        <f>_xlfn.DISPIMG("ID_715E45D9D49E40E89CB77725AAB64668",1)</f>
        <v>=DISPIMG("ID_715E45D9D49E40E89CB77725AAB64668",1)</v>
      </c>
      <c r="G4" s="101"/>
    </row>
    <row r="5" s="97" customFormat="1" ht="76.9" customHeight="1" spans="1:7">
      <c r="A5" s="101">
        <v>3</v>
      </c>
      <c r="B5" s="101" t="s">
        <v>3389</v>
      </c>
      <c r="C5" s="105" t="s">
        <v>3390</v>
      </c>
      <c r="D5" s="101">
        <v>1</v>
      </c>
      <c r="E5" s="101" t="s">
        <v>2798</v>
      </c>
      <c r="F5" s="101" t="str">
        <f>_xlfn.DISPIMG("ID_6F4AF2E1894848FEBBA78A4C42939751",1)</f>
        <v>=DISPIMG("ID_6F4AF2E1894848FEBBA78A4C42939751",1)</v>
      </c>
      <c r="G5" s="101"/>
    </row>
    <row r="6" s="97" customFormat="1" ht="69" customHeight="1" spans="1:7">
      <c r="A6" s="101">
        <v>4</v>
      </c>
      <c r="B6" s="101" t="s">
        <v>3391</v>
      </c>
      <c r="C6" s="105" t="s">
        <v>3392</v>
      </c>
      <c r="D6" s="101">
        <v>1</v>
      </c>
      <c r="E6" s="101" t="s">
        <v>2798</v>
      </c>
      <c r="F6" s="101" t="str">
        <f>_xlfn.DISPIMG("ID_082594C1F6624DBBA48E7504EE9B89E8",1)</f>
        <v>=DISPIMG("ID_082594C1F6624DBBA48E7504EE9B89E8",1)</v>
      </c>
      <c r="G6" s="101"/>
    </row>
    <row r="7" s="97" customFormat="1" ht="225" customHeight="1" spans="1:8">
      <c r="A7" s="106">
        <v>5</v>
      </c>
      <c r="B7" s="106" t="s">
        <v>3393</v>
      </c>
      <c r="C7" s="107" t="s">
        <v>3394</v>
      </c>
      <c r="D7" s="106">
        <v>45</v>
      </c>
      <c r="E7" s="106" t="s">
        <v>2798</v>
      </c>
      <c r="F7" s="108" t="str">
        <f>_xlfn.DISPIMG("ID_AA0EAD81254745E68F357655636B8AD6",1)</f>
        <v>=DISPIMG("ID_AA0EAD81254745E68F357655636B8AD6",1)</v>
      </c>
      <c r="G7" s="106"/>
      <c r="H7" s="109"/>
    </row>
    <row r="8" s="97" customFormat="1" ht="172" customHeight="1" spans="1:8">
      <c r="A8" s="106">
        <v>6</v>
      </c>
      <c r="B8" s="106" t="s">
        <v>3395</v>
      </c>
      <c r="C8" s="107" t="s">
        <v>3396</v>
      </c>
      <c r="D8" s="106">
        <v>45</v>
      </c>
      <c r="E8" s="106" t="s">
        <v>2798</v>
      </c>
      <c r="F8" s="110"/>
      <c r="G8" s="106"/>
      <c r="H8" s="109"/>
    </row>
    <row r="9" s="97" customFormat="1" ht="68.25" customHeight="1" spans="1:7">
      <c r="A9" s="101">
        <v>8</v>
      </c>
      <c r="B9" s="101" t="s">
        <v>3397</v>
      </c>
      <c r="C9" s="105" t="s">
        <v>3398</v>
      </c>
      <c r="D9" s="101">
        <v>1</v>
      </c>
      <c r="E9" s="101" t="s">
        <v>2737</v>
      </c>
      <c r="F9" s="101" t="str">
        <f>_xlfn.DISPIMG("ID_9C1D9BCC13BE47F4828552DDF5C09E31",1)</f>
        <v>=DISPIMG("ID_9C1D9BCC13BE47F4828552DDF5C09E31",1)</v>
      </c>
      <c r="G9" s="101"/>
    </row>
    <row r="10" s="97" customFormat="1" ht="76.9" customHeight="1" spans="1:7">
      <c r="A10" s="101">
        <v>9</v>
      </c>
      <c r="B10" s="101" t="s">
        <v>3399</v>
      </c>
      <c r="C10" s="105" t="s">
        <v>3400</v>
      </c>
      <c r="D10" s="101">
        <v>1</v>
      </c>
      <c r="E10" s="101" t="s">
        <v>2743</v>
      </c>
      <c r="F10" s="101" t="str">
        <f>_xlfn.DISPIMG("ID_4A4CD7DA597242519DFFF4781CC4FF06",1)</f>
        <v>=DISPIMG("ID_4A4CD7DA597242519DFFF4781CC4FF06",1)</v>
      </c>
      <c r="G10" s="101"/>
    </row>
    <row r="11" s="97" customFormat="1" ht="76.9" customHeight="1" spans="1:7">
      <c r="A11" s="101">
        <v>10</v>
      </c>
      <c r="B11" s="101" t="s">
        <v>3401</v>
      </c>
      <c r="C11" s="105" t="s">
        <v>3402</v>
      </c>
      <c r="D11" s="101">
        <v>1</v>
      </c>
      <c r="E11" s="101" t="s">
        <v>2743</v>
      </c>
      <c r="F11" s="101" t="str">
        <f>_xlfn.DISPIMG("ID_AEFB45FF9A86477E9617055D8CED8072",1)</f>
        <v>=DISPIMG("ID_AEFB45FF9A86477E9617055D8CED8072",1)</v>
      </c>
      <c r="G11" s="101"/>
    </row>
    <row r="12" s="97" customFormat="1" ht="76.9" customHeight="1" spans="1:7">
      <c r="A12" s="101">
        <v>11</v>
      </c>
      <c r="B12" s="111" t="s">
        <v>3403</v>
      </c>
      <c r="C12" s="112" t="s">
        <v>3404</v>
      </c>
      <c r="D12" s="101">
        <v>1</v>
      </c>
      <c r="E12" s="101" t="s">
        <v>2743</v>
      </c>
      <c r="F12" s="113" t="str">
        <f>_xlfn.DISPIMG("ID_8737C3B83C6E4AA78BD38A8FC3394967",1)</f>
        <v>=DISPIMG("ID_8737C3B83C6E4AA78BD38A8FC3394967",1)</v>
      </c>
      <c r="G12" s="113"/>
    </row>
    <row r="13" s="97" customFormat="1" ht="72.75" customHeight="1" spans="1:7">
      <c r="A13" s="101">
        <v>12</v>
      </c>
      <c r="B13" s="101" t="s">
        <v>3405</v>
      </c>
      <c r="C13" s="105" t="s">
        <v>3406</v>
      </c>
      <c r="D13" s="101">
        <v>1</v>
      </c>
      <c r="E13" s="101" t="s">
        <v>2743</v>
      </c>
      <c r="F13" s="101" t="str">
        <f>_xlfn.DISPIMG("ID_94D79F4A984949D8849FEC0159E0AAAA",1)</f>
        <v>=DISPIMG("ID_94D79F4A984949D8849FEC0159E0AAAA",1)</v>
      </c>
      <c r="G13" s="101"/>
    </row>
    <row r="14" s="97" customFormat="1" ht="76.9" customHeight="1" spans="1:7">
      <c r="A14" s="101">
        <v>13</v>
      </c>
      <c r="B14" s="101" t="s">
        <v>3407</v>
      </c>
      <c r="C14" s="105" t="s">
        <v>3408</v>
      </c>
      <c r="D14" s="101">
        <v>1</v>
      </c>
      <c r="E14" s="101" t="s">
        <v>2743</v>
      </c>
      <c r="F14" s="101" t="str">
        <f>_xlfn.DISPIMG("ID_0BB3C19B01F7431FAFE36B302D4BF139",1)</f>
        <v>=DISPIMG("ID_0BB3C19B01F7431FAFE36B302D4BF139",1)</v>
      </c>
      <c r="G14" s="101"/>
    </row>
    <row r="15" s="97" customFormat="1" ht="76.9" customHeight="1" spans="1:7">
      <c r="A15" s="101">
        <v>14</v>
      </c>
      <c r="B15" s="101" t="s">
        <v>3409</v>
      </c>
      <c r="C15" s="105" t="s">
        <v>3410</v>
      </c>
      <c r="D15" s="101">
        <v>1</v>
      </c>
      <c r="E15" s="101" t="s">
        <v>2737</v>
      </c>
      <c r="F15" s="101" t="str">
        <f>_xlfn.DISPIMG("ID_D55BCDD9B4BB4BFDA5690C0EA7BBEF6B",1)</f>
        <v>=DISPIMG("ID_D55BCDD9B4BB4BFDA5690C0EA7BBEF6B",1)</v>
      </c>
      <c r="G15" s="101"/>
    </row>
    <row r="16" s="97" customFormat="1" ht="76.9" customHeight="1" spans="1:7">
      <c r="A16" s="101">
        <v>15</v>
      </c>
      <c r="B16" s="101" t="s">
        <v>3411</v>
      </c>
      <c r="C16" s="105" t="s">
        <v>3412</v>
      </c>
      <c r="D16" s="101">
        <v>1</v>
      </c>
      <c r="E16" s="101" t="s">
        <v>3413</v>
      </c>
      <c r="F16" s="101" t="str">
        <f>_xlfn.DISPIMG("ID_6319EBF822104F258E67D93EDB0F06C0",1)</f>
        <v>=DISPIMG("ID_6319EBF822104F258E67D93EDB0F06C0",1)</v>
      </c>
      <c r="G16" s="101"/>
    </row>
    <row r="17" s="97" customFormat="1" ht="76.9" customHeight="1" spans="1:7">
      <c r="A17" s="101">
        <v>16</v>
      </c>
      <c r="B17" s="101" t="s">
        <v>3414</v>
      </c>
      <c r="C17" s="105" t="s">
        <v>3415</v>
      </c>
      <c r="D17" s="101">
        <v>1</v>
      </c>
      <c r="E17" s="101" t="s">
        <v>3057</v>
      </c>
      <c r="F17" s="101" t="str">
        <f>_xlfn.DISPIMG("ID_88CA46BA80674FF583A3B99AAC1B6BBB",1)</f>
        <v>=DISPIMG("ID_88CA46BA80674FF583A3B99AAC1B6BBB",1)</v>
      </c>
      <c r="G17" s="101"/>
    </row>
    <row r="18" s="97" customFormat="1" ht="76.9" customHeight="1" spans="1:7">
      <c r="A18" s="101">
        <v>17</v>
      </c>
      <c r="B18" s="101" t="s">
        <v>3416</v>
      </c>
      <c r="C18" s="105" t="s">
        <v>3417</v>
      </c>
      <c r="D18" s="101">
        <v>1</v>
      </c>
      <c r="E18" s="101" t="s">
        <v>2798</v>
      </c>
      <c r="F18" s="101" t="str">
        <f>_xlfn.DISPIMG("ID_0EB3EAD784CB4D3F9CDCB4D70989004F",1)</f>
        <v>=DISPIMG("ID_0EB3EAD784CB4D3F9CDCB4D70989004F",1)</v>
      </c>
      <c r="G18" s="101"/>
    </row>
    <row r="19" s="97" customFormat="1" ht="45" customHeight="1" spans="1:7">
      <c r="A19" s="101">
        <v>18</v>
      </c>
      <c r="B19" s="101" t="s">
        <v>3397</v>
      </c>
      <c r="C19" s="105" t="s">
        <v>3398</v>
      </c>
      <c r="D19" s="101">
        <v>46</v>
      </c>
      <c r="E19" s="101" t="s">
        <v>2737</v>
      </c>
      <c r="F19" s="101" t="str">
        <f>_xlfn.DISPIMG("ID_B5056C51E1D8473BB06E41082B8D3A8C",1)</f>
        <v>=DISPIMG("ID_B5056C51E1D8473BB06E41082B8D3A8C",1)</v>
      </c>
      <c r="G19" s="101"/>
    </row>
    <row r="20" s="97" customFormat="1" ht="43" customHeight="1" spans="1:7">
      <c r="A20" s="101">
        <v>19</v>
      </c>
      <c r="B20" s="101" t="s">
        <v>3399</v>
      </c>
      <c r="C20" s="105" t="s">
        <v>3418</v>
      </c>
      <c r="D20" s="101">
        <v>46</v>
      </c>
      <c r="E20" s="101" t="s">
        <v>2743</v>
      </c>
      <c r="F20" s="101" t="str">
        <f>_xlfn.DISPIMG("ID_902CAC8DB46D4568B0FD3C84ACD89F55",1)</f>
        <v>=DISPIMG("ID_902CAC8DB46D4568B0FD3C84ACD89F55",1)</v>
      </c>
      <c r="G20" s="101"/>
    </row>
    <row r="21" s="97" customFormat="1" ht="76.9" customHeight="1" spans="1:7">
      <c r="A21" s="101">
        <v>20</v>
      </c>
      <c r="B21" s="101" t="s">
        <v>3401</v>
      </c>
      <c r="C21" s="105" t="s">
        <v>3419</v>
      </c>
      <c r="D21" s="101">
        <v>46</v>
      </c>
      <c r="E21" s="101" t="s">
        <v>2743</v>
      </c>
      <c r="F21" s="101" t="str">
        <f>_xlfn.DISPIMG("ID_CF0C738B0DCD40BCB42B0F5DCAC0010B",1)</f>
        <v>=DISPIMG("ID_CF0C738B0DCD40BCB42B0F5DCAC0010B",1)</v>
      </c>
      <c r="G21" s="101"/>
    </row>
    <row r="22" s="97" customFormat="1" ht="76.9" customHeight="1" spans="1:7">
      <c r="A22" s="101">
        <v>21</v>
      </c>
      <c r="B22" s="111" t="s">
        <v>3403</v>
      </c>
      <c r="C22" s="112" t="s">
        <v>3404</v>
      </c>
      <c r="D22" s="101">
        <v>46</v>
      </c>
      <c r="E22" s="101" t="s">
        <v>2743</v>
      </c>
      <c r="F22" s="113" t="str">
        <f>_xlfn.DISPIMG("ID_79B4CDE4EE2B4D8EAA14EB59BB9433B3",1)</f>
        <v>=DISPIMG("ID_79B4CDE4EE2B4D8EAA14EB59BB9433B3",1)</v>
      </c>
      <c r="G22" s="113"/>
    </row>
    <row r="23" s="97" customFormat="1" ht="76.9" customHeight="1" spans="1:7">
      <c r="A23" s="101">
        <v>22</v>
      </c>
      <c r="B23" s="101" t="s">
        <v>3405</v>
      </c>
      <c r="C23" s="105" t="s">
        <v>3420</v>
      </c>
      <c r="D23" s="101">
        <v>46</v>
      </c>
      <c r="E23" s="101" t="s">
        <v>2743</v>
      </c>
      <c r="F23" s="101" t="str">
        <f>_xlfn.DISPIMG("ID_81ADED288AD64FF7BCB7294F144FC9CF",1)</f>
        <v>=DISPIMG("ID_81ADED288AD64FF7BCB7294F144FC9CF",1)</v>
      </c>
      <c r="G23" s="101"/>
    </row>
    <row r="24" s="97" customFormat="1" ht="72" customHeight="1" spans="1:7">
      <c r="A24" s="101">
        <v>23</v>
      </c>
      <c r="B24" s="101" t="s">
        <v>3407</v>
      </c>
      <c r="C24" s="105" t="s">
        <v>3421</v>
      </c>
      <c r="D24" s="101">
        <v>46</v>
      </c>
      <c r="E24" s="101" t="s">
        <v>2743</v>
      </c>
      <c r="F24" s="101" t="str">
        <f>_xlfn.DISPIMG("ID_D9DB5E405DA04724A931D99BA21E6EDE",1)</f>
        <v>=DISPIMG("ID_D9DB5E405DA04724A931D99BA21E6EDE",1)</v>
      </c>
      <c r="G24" s="101"/>
    </row>
    <row r="25" s="97" customFormat="1" ht="49" customHeight="1" spans="1:7">
      <c r="A25" s="101">
        <v>24</v>
      </c>
      <c r="B25" s="101" t="s">
        <v>3422</v>
      </c>
      <c r="C25" s="105" t="s">
        <v>3423</v>
      </c>
      <c r="D25" s="101">
        <v>46</v>
      </c>
      <c r="E25" s="101" t="s">
        <v>3151</v>
      </c>
      <c r="F25" s="101" t="str">
        <f>_xlfn.DISPIMG("ID_0ED7ACD83D77463BBC8EA8E859AB3B3A",1)</f>
        <v>=DISPIMG("ID_0ED7ACD83D77463BBC8EA8E859AB3B3A",1)</v>
      </c>
      <c r="G25" s="101"/>
    </row>
    <row r="26" s="97" customFormat="1" ht="44" customHeight="1" spans="1:7">
      <c r="A26" s="101">
        <v>25</v>
      </c>
      <c r="B26" s="101" t="s">
        <v>3411</v>
      </c>
      <c r="C26" s="105" t="s">
        <v>3424</v>
      </c>
      <c r="D26" s="101">
        <v>46</v>
      </c>
      <c r="E26" s="101" t="s">
        <v>3413</v>
      </c>
      <c r="F26" s="101" t="str">
        <f>_xlfn.DISPIMG("ID_24663595EA4846188EE69FD875536793",1)</f>
        <v>=DISPIMG("ID_24663595EA4846188EE69FD875536793",1)</v>
      </c>
      <c r="G26" s="101"/>
    </row>
    <row r="27" s="97" customFormat="1" ht="42" customHeight="1" spans="1:7">
      <c r="A27" s="101">
        <v>26</v>
      </c>
      <c r="B27" s="101" t="s">
        <v>3414</v>
      </c>
      <c r="C27" s="105" t="s">
        <v>3425</v>
      </c>
      <c r="D27" s="101">
        <v>46</v>
      </c>
      <c r="E27" s="101" t="s">
        <v>3426</v>
      </c>
      <c r="F27" s="101" t="str">
        <f>_xlfn.DISPIMG("ID_BF1F5007A5154D1FA6446C3539C5B85C",1)</f>
        <v>=DISPIMG("ID_BF1F5007A5154D1FA6446C3539C5B85C",1)</v>
      </c>
      <c r="G27" s="101"/>
    </row>
    <row r="28" s="97" customFormat="1" ht="43" customHeight="1" spans="1:7">
      <c r="A28" s="101">
        <v>27</v>
      </c>
      <c r="B28" s="101" t="s">
        <v>3427</v>
      </c>
      <c r="C28" s="105" t="s">
        <v>3428</v>
      </c>
      <c r="D28" s="101">
        <v>23</v>
      </c>
      <c r="E28" s="101" t="s">
        <v>2798</v>
      </c>
      <c r="F28" s="101" t="str">
        <f>_xlfn.DISPIMG("ID_6CA10D7D5EB242E49B07042FE2ABB163",1)</f>
        <v>=DISPIMG("ID_6CA10D7D5EB242E49B07042FE2ABB163",1)</v>
      </c>
      <c r="G28" s="101"/>
    </row>
    <row r="29" s="97" customFormat="1" ht="29" customHeight="1" spans="1:7">
      <c r="A29" s="101">
        <v>28</v>
      </c>
      <c r="B29" s="101" t="s">
        <v>3429</v>
      </c>
      <c r="C29" s="105" t="s">
        <v>3430</v>
      </c>
      <c r="D29" s="101">
        <v>46</v>
      </c>
      <c r="E29" s="101" t="s">
        <v>3431</v>
      </c>
      <c r="F29" s="101" t="str">
        <f>_xlfn.DISPIMG("ID_FDFB6B45780140AD8E2AE59C0BBCAA9C",1)</f>
        <v>=DISPIMG("ID_FDFB6B45780140AD8E2AE59C0BBCAA9C",1)</v>
      </c>
      <c r="G29" s="101"/>
    </row>
    <row r="30" s="97" customFormat="1" ht="45" customHeight="1" spans="1:7">
      <c r="A30" s="101">
        <v>29</v>
      </c>
      <c r="B30" s="101" t="s">
        <v>3432</v>
      </c>
      <c r="C30" s="105" t="s">
        <v>3433</v>
      </c>
      <c r="D30" s="101">
        <v>10</v>
      </c>
      <c r="E30" s="101" t="s">
        <v>3431</v>
      </c>
      <c r="F30" s="101" t="str">
        <f>_xlfn.DISPIMG("ID_B64882BA027B4BF49070CD57A755F7BB",1)</f>
        <v>=DISPIMG("ID_B64882BA027B4BF49070CD57A755F7BB",1)</v>
      </c>
      <c r="G30" s="101"/>
    </row>
    <row r="31" s="97" customFormat="1" ht="36" customHeight="1" spans="1:7">
      <c r="A31" s="101">
        <v>30</v>
      </c>
      <c r="B31" s="101" t="s">
        <v>3434</v>
      </c>
      <c r="C31" s="105" t="s">
        <v>3435</v>
      </c>
      <c r="D31" s="101">
        <v>10</v>
      </c>
      <c r="E31" s="101" t="s">
        <v>3431</v>
      </c>
      <c r="F31" s="101" t="str">
        <f>_xlfn.DISPIMG("ID_FBC081A4BEF8414584D6959566784536",1)</f>
        <v>=DISPIMG("ID_FBC081A4BEF8414584D6959566784536",1)</v>
      </c>
      <c r="G31" s="101"/>
    </row>
    <row r="32" s="97" customFormat="1" ht="51" customHeight="1" spans="1:7">
      <c r="A32" s="101">
        <v>31</v>
      </c>
      <c r="B32" s="101" t="s">
        <v>3436</v>
      </c>
      <c r="C32" s="105" t="s">
        <v>3437</v>
      </c>
      <c r="D32" s="101">
        <v>46</v>
      </c>
      <c r="E32" s="101" t="s">
        <v>10</v>
      </c>
      <c r="F32" s="101" t="str">
        <f>_xlfn.DISPIMG("ID_915599ED7A684670860919248AA365C7",1)</f>
        <v>=DISPIMG("ID_915599ED7A684670860919248AA365C7",1)</v>
      </c>
      <c r="G32" s="101"/>
    </row>
    <row r="33" s="97" customFormat="1" ht="61.5" customHeight="1" spans="1:7">
      <c r="A33" s="101">
        <v>32</v>
      </c>
      <c r="B33" s="101" t="s">
        <v>3438</v>
      </c>
      <c r="C33" s="105" t="s">
        <v>3439</v>
      </c>
      <c r="D33" s="101">
        <v>46</v>
      </c>
      <c r="E33" s="101" t="s">
        <v>3156</v>
      </c>
      <c r="F33" s="101" t="str">
        <f>_xlfn.DISPIMG("ID_F79B36FAEC724E26AB5F9358FDFC5B82",1)</f>
        <v>=DISPIMG("ID_F79B36FAEC724E26AB5F9358FDFC5B82",1)</v>
      </c>
      <c r="G33" s="101"/>
    </row>
    <row r="34" s="97" customFormat="1" ht="53.25" customHeight="1" spans="1:7">
      <c r="A34" s="101">
        <v>33</v>
      </c>
      <c r="B34" s="101" t="s">
        <v>3440</v>
      </c>
      <c r="C34" s="105" t="s">
        <v>3441</v>
      </c>
      <c r="D34" s="101">
        <v>10</v>
      </c>
      <c r="E34" s="101" t="s">
        <v>3431</v>
      </c>
      <c r="F34" s="101" t="str">
        <f>_xlfn.DISPIMG("ID_ABCF89F6FDD44E389A4CBC2328AE8396",1)</f>
        <v>=DISPIMG("ID_ABCF89F6FDD44E389A4CBC2328AE8396",1)</v>
      </c>
      <c r="G34" s="101"/>
    </row>
    <row r="35" s="97" customFormat="1" ht="48" customHeight="1" spans="1:7">
      <c r="A35" s="101">
        <v>34</v>
      </c>
      <c r="B35" s="101" t="s">
        <v>3440</v>
      </c>
      <c r="C35" s="105" t="s">
        <v>3442</v>
      </c>
      <c r="D35" s="101">
        <v>10</v>
      </c>
      <c r="E35" s="101" t="s">
        <v>3431</v>
      </c>
      <c r="F35" s="101"/>
      <c r="G35" s="101"/>
    </row>
    <row r="36" s="97" customFormat="1" ht="76.9" customHeight="1" spans="1:7">
      <c r="A36" s="101">
        <v>35</v>
      </c>
      <c r="B36" s="101" t="s">
        <v>3443</v>
      </c>
      <c r="C36" s="105" t="s">
        <v>3444</v>
      </c>
      <c r="D36" s="101">
        <v>46</v>
      </c>
      <c r="E36" s="101" t="s">
        <v>2743</v>
      </c>
      <c r="F36" s="101" t="str">
        <f>_xlfn.DISPIMG("ID_08B747AD3A5B451E84296BF3D4B3B713",1)</f>
        <v>=DISPIMG("ID_08B747AD3A5B451E84296BF3D4B3B713",1)</v>
      </c>
      <c r="G36" s="101"/>
    </row>
    <row r="37" s="97" customFormat="1" ht="68.25" customHeight="1" spans="1:7">
      <c r="A37" s="101">
        <v>36</v>
      </c>
      <c r="B37" s="101" t="s">
        <v>3445</v>
      </c>
      <c r="C37" s="105" t="s">
        <v>3446</v>
      </c>
      <c r="D37" s="101">
        <v>46</v>
      </c>
      <c r="E37" s="101" t="s">
        <v>2737</v>
      </c>
      <c r="F37" s="101" t="str">
        <f>_xlfn.DISPIMG("ID_1292CD1D6F894088BC98687BFCCAC951",1)</f>
        <v>=DISPIMG("ID_1292CD1D6F894088BC98687BFCCAC951",1)</v>
      </c>
      <c r="G37" s="101"/>
    </row>
    <row r="38" s="97" customFormat="1" ht="76.9" customHeight="1" spans="1:7">
      <c r="A38" s="101">
        <v>37</v>
      </c>
      <c r="B38" s="101" t="s">
        <v>3447</v>
      </c>
      <c r="C38" s="105" t="s">
        <v>3448</v>
      </c>
      <c r="D38" s="101">
        <v>46</v>
      </c>
      <c r="E38" s="101" t="s">
        <v>2737</v>
      </c>
      <c r="F38" s="101" t="str">
        <f>_xlfn.DISPIMG("ID_2C250580754244ACB640ECE7E89CE7A8",1)</f>
        <v>=DISPIMG("ID_2C250580754244ACB640ECE7E89CE7A8",1)</v>
      </c>
      <c r="G38" s="101"/>
    </row>
    <row r="39" s="97" customFormat="1" ht="72.75" customHeight="1" spans="1:7">
      <c r="A39" s="101">
        <v>38</v>
      </c>
      <c r="B39" s="101" t="s">
        <v>3449</v>
      </c>
      <c r="C39" s="105" t="s">
        <v>3450</v>
      </c>
      <c r="D39" s="101">
        <v>46</v>
      </c>
      <c r="E39" s="101" t="s">
        <v>2743</v>
      </c>
      <c r="F39" s="101" t="str">
        <f>_xlfn.DISPIMG("ID_258F2E9B3E774351B819EF0BE8FF1279",1)</f>
        <v>=DISPIMG("ID_258F2E9B3E774351B819EF0BE8FF1279",1)</v>
      </c>
      <c r="G39" s="101"/>
    </row>
    <row r="40" s="97" customFormat="1" ht="76.9" customHeight="1" spans="1:7">
      <c r="A40" s="101">
        <v>39</v>
      </c>
      <c r="B40" s="101" t="s">
        <v>3451</v>
      </c>
      <c r="C40" s="105" t="s">
        <v>3452</v>
      </c>
      <c r="D40" s="101">
        <v>46</v>
      </c>
      <c r="E40" s="101" t="s">
        <v>2743</v>
      </c>
      <c r="F40" s="101" t="str">
        <f>_xlfn.DISPIMG("ID_F6AE5B809B8545F789BB3A7F84D5AB8D",1)</f>
        <v>=DISPIMG("ID_F6AE5B809B8545F789BB3A7F84D5AB8D",1)</v>
      </c>
      <c r="G40" s="101"/>
    </row>
    <row r="41" s="97" customFormat="1" ht="76.9" customHeight="1" spans="1:7">
      <c r="A41" s="101">
        <v>40</v>
      </c>
      <c r="B41" s="101" t="s">
        <v>3453</v>
      </c>
      <c r="C41" s="105" t="s">
        <v>3454</v>
      </c>
      <c r="D41" s="101">
        <v>1</v>
      </c>
      <c r="E41" s="101" t="s">
        <v>2743</v>
      </c>
      <c r="F41" s="101" t="str">
        <f>_xlfn.DISPIMG("ID_54C12A4EBBDD42AFA1809AE99FA7855D",1)</f>
        <v>=DISPIMG("ID_54C12A4EBBDD42AFA1809AE99FA7855D",1)</v>
      </c>
      <c r="G41" s="101"/>
    </row>
    <row r="42" s="97" customFormat="1" ht="69" customHeight="1" spans="1:7">
      <c r="A42" s="101">
        <v>41</v>
      </c>
      <c r="B42" s="101" t="s">
        <v>3453</v>
      </c>
      <c r="C42" s="105" t="s">
        <v>3455</v>
      </c>
      <c r="D42" s="101">
        <v>46</v>
      </c>
      <c r="E42" s="101" t="s">
        <v>2743</v>
      </c>
      <c r="F42" s="101" t="str">
        <f>_xlfn.DISPIMG("ID_6BA8FCC726B441E5BCA30A4CC1A1040B",1)</f>
        <v>=DISPIMG("ID_6BA8FCC726B441E5BCA30A4CC1A1040B",1)</v>
      </c>
      <c r="G42" s="101"/>
    </row>
    <row r="43" s="97" customFormat="1" ht="76.9" customHeight="1" spans="1:7">
      <c r="A43" s="101">
        <v>42</v>
      </c>
      <c r="B43" s="101" t="s">
        <v>3456</v>
      </c>
      <c r="C43" s="105" t="s">
        <v>3457</v>
      </c>
      <c r="D43" s="101">
        <v>46</v>
      </c>
      <c r="E43" s="101" t="s">
        <v>2743</v>
      </c>
      <c r="F43" s="101" t="str">
        <f>_xlfn.DISPIMG("ID_F80E00FCDCF949B59D4015A33181174E",1)</f>
        <v>=DISPIMG("ID_F80E00FCDCF949B59D4015A33181174E",1)</v>
      </c>
      <c r="G43" s="101"/>
    </row>
    <row r="44" s="97" customFormat="1" ht="76.9" customHeight="1" spans="1:7">
      <c r="A44" s="101">
        <v>43</v>
      </c>
      <c r="B44" s="101" t="s">
        <v>3458</v>
      </c>
      <c r="C44" s="105" t="s">
        <v>3459</v>
      </c>
      <c r="D44" s="101">
        <v>46</v>
      </c>
      <c r="E44" s="101" t="s">
        <v>3348</v>
      </c>
      <c r="F44" s="101" t="str">
        <f>_xlfn.DISPIMG("ID_41ECE602B8FB42FFB352F136B79C00DA",1)</f>
        <v>=DISPIMG("ID_41ECE602B8FB42FFB352F136B79C00DA",1)</v>
      </c>
      <c r="G44" s="101"/>
    </row>
    <row r="45" s="97" customFormat="1" ht="76.9" customHeight="1" spans="1:7">
      <c r="A45" s="101">
        <v>44</v>
      </c>
      <c r="B45" s="101" t="s">
        <v>3460</v>
      </c>
      <c r="C45" s="105" t="s">
        <v>3461</v>
      </c>
      <c r="D45" s="101">
        <v>46</v>
      </c>
      <c r="E45" s="101" t="s">
        <v>2737</v>
      </c>
      <c r="F45" s="101" t="str">
        <f>_xlfn.DISPIMG("ID_508315E1890647F489FF43BA68A36C9A",1)</f>
        <v>=DISPIMG("ID_508315E1890647F489FF43BA68A36C9A",1)</v>
      </c>
      <c r="G45" s="101"/>
    </row>
    <row r="46" s="97" customFormat="1" ht="76.9" customHeight="1" spans="1:7">
      <c r="A46" s="101">
        <v>45</v>
      </c>
      <c r="B46" s="101" t="s">
        <v>3462</v>
      </c>
      <c r="C46" s="105" t="s">
        <v>3463</v>
      </c>
      <c r="D46" s="101">
        <v>46</v>
      </c>
      <c r="E46" s="101" t="s">
        <v>3464</v>
      </c>
      <c r="F46" s="101" t="str">
        <f>_xlfn.DISPIMG("ID_EE1A665AC14345ACB82098345FCFC2C2",1)</f>
        <v>=DISPIMG("ID_EE1A665AC14345ACB82098345FCFC2C2",1)</v>
      </c>
      <c r="G46" s="101"/>
    </row>
    <row r="47" s="97" customFormat="1" ht="76.9" customHeight="1" spans="1:7">
      <c r="A47" s="101">
        <v>46</v>
      </c>
      <c r="B47" s="101" t="s">
        <v>3465</v>
      </c>
      <c r="C47" s="105" t="s">
        <v>3466</v>
      </c>
      <c r="D47" s="101">
        <v>46</v>
      </c>
      <c r="E47" s="101" t="s">
        <v>10</v>
      </c>
      <c r="F47" s="101" t="str">
        <f>_xlfn.DISPIMG("ID_39A58F6123464970BFA0D1A1B6333B24",1)</f>
        <v>=DISPIMG("ID_39A58F6123464970BFA0D1A1B6333B24",1)</v>
      </c>
      <c r="G47" s="101"/>
    </row>
    <row r="48" s="97" customFormat="1" ht="76.9" customHeight="1" spans="1:7">
      <c r="A48" s="101">
        <v>47</v>
      </c>
      <c r="B48" s="101" t="s">
        <v>3467</v>
      </c>
      <c r="C48" s="105" t="s">
        <v>3468</v>
      </c>
      <c r="D48" s="101">
        <v>46</v>
      </c>
      <c r="E48" s="101" t="s">
        <v>2737</v>
      </c>
      <c r="F48" s="101" t="str">
        <f>_xlfn.DISPIMG("ID_CEC2D13CD10D406FB62C3AF9D43D9F84",1)</f>
        <v>=DISPIMG("ID_CEC2D13CD10D406FB62C3AF9D43D9F84",1)</v>
      </c>
      <c r="G48" s="101"/>
    </row>
    <row r="49" s="97" customFormat="1" ht="76.9" customHeight="1" spans="1:7">
      <c r="A49" s="101">
        <v>48</v>
      </c>
      <c r="B49" s="101" t="s">
        <v>3469</v>
      </c>
      <c r="C49" s="105" t="s">
        <v>3470</v>
      </c>
      <c r="D49" s="101">
        <v>46</v>
      </c>
      <c r="E49" s="101" t="s">
        <v>3464</v>
      </c>
      <c r="F49" s="101" t="str">
        <f>_xlfn.DISPIMG("ID_5BBD3CBB316A4139A20D548B86EA395E",1)</f>
        <v>=DISPIMG("ID_5BBD3CBB316A4139A20D548B86EA395E",1)</v>
      </c>
      <c r="G49" s="101"/>
    </row>
    <row r="50" s="97" customFormat="1" ht="59.25" customHeight="1" spans="1:7">
      <c r="A50" s="101">
        <v>49</v>
      </c>
      <c r="B50" s="101" t="s">
        <v>3471</v>
      </c>
      <c r="C50" s="105" t="s">
        <v>3472</v>
      </c>
      <c r="D50" s="101">
        <v>46</v>
      </c>
      <c r="E50" s="101" t="s">
        <v>2737</v>
      </c>
      <c r="F50" s="101" t="str">
        <f>_xlfn.DISPIMG("ID_7ECFEA1484104834B4AEC0443C0252FC",1)</f>
        <v>=DISPIMG("ID_7ECFEA1484104834B4AEC0443C0252FC",1)</v>
      </c>
      <c r="G50" s="101"/>
    </row>
    <row r="51" s="97" customFormat="1" ht="76.9" customHeight="1" spans="1:7">
      <c r="A51" s="101">
        <v>50</v>
      </c>
      <c r="B51" s="101" t="s">
        <v>3473</v>
      </c>
      <c r="C51" s="105" t="s">
        <v>3474</v>
      </c>
      <c r="D51" s="101">
        <v>46</v>
      </c>
      <c r="E51" s="101" t="s">
        <v>2737</v>
      </c>
      <c r="F51" s="101" t="str">
        <f>_xlfn.DISPIMG("ID_C7A256FDC20F4387ABDE326C583AC37A",1)</f>
        <v>=DISPIMG("ID_C7A256FDC20F4387ABDE326C583AC37A",1)</v>
      </c>
      <c r="G51" s="101"/>
    </row>
    <row r="52" s="97" customFormat="1" ht="76.9" customHeight="1" spans="1:7">
      <c r="A52" s="101">
        <v>51</v>
      </c>
      <c r="B52" s="101" t="s">
        <v>3475</v>
      </c>
      <c r="C52" s="105" t="s">
        <v>3476</v>
      </c>
      <c r="D52" s="101">
        <v>46</v>
      </c>
      <c r="E52" s="101" t="s">
        <v>3464</v>
      </c>
      <c r="F52" s="101" t="str">
        <f>_xlfn.DISPIMG("ID_DFA7F0B4BA7D448BBEAED93148E25239",1)</f>
        <v>=DISPIMG("ID_DFA7F0B4BA7D448BBEAED93148E25239",1)</v>
      </c>
      <c r="G52" s="101"/>
    </row>
    <row r="53" s="97" customFormat="1" ht="76.9" customHeight="1" spans="1:7">
      <c r="A53" s="101">
        <v>52</v>
      </c>
      <c r="B53" s="101" t="s">
        <v>3477</v>
      </c>
      <c r="C53" s="105" t="s">
        <v>3478</v>
      </c>
      <c r="D53" s="101">
        <v>46</v>
      </c>
      <c r="E53" s="101" t="s">
        <v>2737</v>
      </c>
      <c r="F53" s="101" t="str">
        <f>_xlfn.DISPIMG("ID_4D75F0D34A0A42E69340034A214A2DF1",1)</f>
        <v>=DISPIMG("ID_4D75F0D34A0A42E69340034A214A2DF1",1)</v>
      </c>
      <c r="G53" s="101"/>
    </row>
    <row r="54" s="97" customFormat="1" ht="76.9" customHeight="1" spans="1:7">
      <c r="A54" s="101">
        <v>53</v>
      </c>
      <c r="B54" s="101" t="s">
        <v>3479</v>
      </c>
      <c r="C54" s="105" t="s">
        <v>3480</v>
      </c>
      <c r="D54" s="101">
        <v>46</v>
      </c>
      <c r="E54" s="101" t="s">
        <v>2743</v>
      </c>
      <c r="F54" s="101" t="str">
        <f>_xlfn.DISPIMG("ID_8498455E3BC04A45B1C30F02CD01FF6B",1)</f>
        <v>=DISPIMG("ID_8498455E3BC04A45B1C30F02CD01FF6B",1)</v>
      </c>
      <c r="G54" s="101"/>
    </row>
    <row r="55" s="97" customFormat="1" ht="76.9" customHeight="1" spans="1:7">
      <c r="A55" s="101">
        <v>54</v>
      </c>
      <c r="B55" s="101" t="s">
        <v>3481</v>
      </c>
      <c r="C55" s="105" t="s">
        <v>3482</v>
      </c>
      <c r="D55" s="101">
        <v>46</v>
      </c>
      <c r="E55" s="101" t="s">
        <v>2743</v>
      </c>
      <c r="F55" s="101" t="str">
        <f>_xlfn.DISPIMG("ID_0274344FA56B43218EF40ABD7C4DFE50",1)</f>
        <v>=DISPIMG("ID_0274344FA56B43218EF40ABD7C4DFE50",1)</v>
      </c>
      <c r="G55" s="101"/>
    </row>
    <row r="56" s="97" customFormat="1" ht="76.9" customHeight="1" spans="1:7">
      <c r="A56" s="101">
        <v>55</v>
      </c>
      <c r="B56" s="101" t="s">
        <v>3483</v>
      </c>
      <c r="C56" s="105" t="s">
        <v>3484</v>
      </c>
      <c r="D56" s="101">
        <v>46</v>
      </c>
      <c r="E56" s="101" t="s">
        <v>3090</v>
      </c>
      <c r="F56" s="101" t="str">
        <f>_xlfn.DISPIMG("ID_C096E173C4D04D559F6D2427C6AF43B7",1)</f>
        <v>=DISPIMG("ID_C096E173C4D04D559F6D2427C6AF43B7",1)</v>
      </c>
      <c r="G56" s="101"/>
    </row>
    <row r="57" s="97" customFormat="1" ht="30" customHeight="1" spans="1:7">
      <c r="A57" s="106">
        <v>56</v>
      </c>
      <c r="B57" s="73" t="s">
        <v>3385</v>
      </c>
      <c r="C57" s="114" t="s">
        <v>2942</v>
      </c>
      <c r="D57" s="73">
        <v>8</v>
      </c>
      <c r="E57" s="73" t="s">
        <v>2743</v>
      </c>
      <c r="F57" s="106"/>
      <c r="G57" s="106"/>
    </row>
    <row r="58" s="97" customFormat="1" ht="82.9" customHeight="1" spans="1:7">
      <c r="A58" s="101">
        <v>57</v>
      </c>
      <c r="B58" s="101" t="s">
        <v>3485</v>
      </c>
      <c r="C58" s="103" t="s">
        <v>3486</v>
      </c>
      <c r="D58" s="104">
        <v>6</v>
      </c>
      <c r="E58" s="104" t="s">
        <v>2984</v>
      </c>
      <c r="F58" s="101" t="str">
        <f>_xlfn.DISPIMG("ID_213CA502F87F4445BD81BB0360669D1A",1)</f>
        <v>=DISPIMG("ID_213CA502F87F4445BD81BB0360669D1A",1)</v>
      </c>
      <c r="G58" s="101"/>
    </row>
  </sheetData>
  <mergeCells count="3">
    <mergeCell ref="A1:G1"/>
    <mergeCell ref="F7:F8"/>
    <mergeCell ref="H7:H8"/>
  </mergeCells>
  <pageMargins left="0.75" right="0.75" top="1" bottom="1" header="0.5" footer="0.5"/>
  <pageSetup paperSize="9" scale="8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4" workbookViewId="0">
      <selection activeCell="A9" sqref="$A9:$XFD9"/>
    </sheetView>
  </sheetViews>
  <sheetFormatPr defaultColWidth="9" defaultRowHeight="14.25" outlineLevelCol="5"/>
  <cols>
    <col min="1" max="1" width="5.38333333333333" style="81" customWidth="1"/>
    <col min="2" max="2" width="11" style="82" customWidth="1"/>
    <col min="3" max="3" width="76" style="83" customWidth="1"/>
    <col min="4" max="4" width="5.75" style="81" customWidth="1"/>
    <col min="5" max="5" width="5.63333333333333" style="83" customWidth="1"/>
    <col min="6" max="6" width="22.3833333333333" style="80" customWidth="1"/>
    <col min="7" max="16384" width="9" style="80"/>
  </cols>
  <sheetData>
    <row r="1" s="80" customFormat="1" ht="20.25" customHeight="1" spans="1:6">
      <c r="A1" s="84" t="s">
        <v>3487</v>
      </c>
      <c r="B1" s="84"/>
      <c r="C1" s="85"/>
      <c r="D1" s="84"/>
      <c r="E1" s="84"/>
      <c r="F1" s="84"/>
    </row>
    <row r="2" s="80" customFormat="1" ht="24" customHeight="1" spans="1:6">
      <c r="A2" s="86" t="s">
        <v>1</v>
      </c>
      <c r="B2" s="87" t="s">
        <v>2732</v>
      </c>
      <c r="C2" s="87" t="s">
        <v>2949</v>
      </c>
      <c r="D2" s="87" t="s">
        <v>5</v>
      </c>
      <c r="E2" s="87" t="s">
        <v>6</v>
      </c>
      <c r="F2" s="86" t="s">
        <v>2734</v>
      </c>
    </row>
    <row r="3" s="80" customFormat="1" ht="409" customHeight="1" spans="1:6">
      <c r="A3" s="88">
        <v>1</v>
      </c>
      <c r="B3" s="89" t="s">
        <v>3488</v>
      </c>
      <c r="C3" s="90" t="s">
        <v>3489</v>
      </c>
      <c r="D3" s="89">
        <v>1</v>
      </c>
      <c r="E3" s="89" t="s">
        <v>2737</v>
      </c>
      <c r="F3" s="88" t="str">
        <f>_xlfn.DISPIMG("ID_47CD91B4CE76427BB6F1DC00AC4D7462",1)</f>
        <v>=DISPIMG("ID_47CD91B4CE76427BB6F1DC00AC4D7462",1)</v>
      </c>
    </row>
    <row r="4" s="80" customFormat="1" ht="409" customHeight="1" spans="1:6">
      <c r="A4" s="91">
        <v>2</v>
      </c>
      <c r="B4" s="92" t="s">
        <v>3490</v>
      </c>
      <c r="C4" s="90" t="s">
        <v>3491</v>
      </c>
      <c r="D4" s="92">
        <v>1</v>
      </c>
      <c r="E4" s="89" t="s">
        <v>2737</v>
      </c>
      <c r="F4" s="91" t="str">
        <f>_xlfn.DISPIMG("ID_D539374321A84B51B960A0B77DCF6F51",1)</f>
        <v>=DISPIMG("ID_D539374321A84B51B960A0B77DCF6F51",1)</v>
      </c>
    </row>
    <row r="5" s="80" customFormat="1" ht="125.1" customHeight="1" spans="1:6">
      <c r="A5" s="91">
        <v>3</v>
      </c>
      <c r="B5" s="92" t="s">
        <v>3492</v>
      </c>
      <c r="C5" s="90" t="s">
        <v>3493</v>
      </c>
      <c r="D5" s="92">
        <v>1</v>
      </c>
      <c r="E5" s="89" t="s">
        <v>2737</v>
      </c>
      <c r="F5" s="91" t="str">
        <f>_xlfn.DISPIMG("ID_A45B9D723B69491E8168AE5BC9CED3B9",1)</f>
        <v>=DISPIMG("ID_A45B9D723B69491E8168AE5BC9CED3B9",1)</v>
      </c>
    </row>
    <row r="6" s="80" customFormat="1" ht="125.1" customHeight="1" spans="1:6">
      <c r="A6" s="91">
        <v>4</v>
      </c>
      <c r="B6" s="92" t="s">
        <v>3494</v>
      </c>
      <c r="C6" s="90" t="s">
        <v>3495</v>
      </c>
      <c r="D6" s="92">
        <v>1</v>
      </c>
      <c r="E6" s="89" t="s">
        <v>2737</v>
      </c>
      <c r="F6" s="91" t="str">
        <f>_xlfn.DISPIMG("ID_AAF69C7E14DE498DBE7734E6B8442079",1)</f>
        <v>=DISPIMG("ID_AAF69C7E14DE498DBE7734E6B8442079",1)</v>
      </c>
    </row>
    <row r="7" s="80" customFormat="1" ht="125.1" customHeight="1" spans="1:6">
      <c r="A7" s="91">
        <v>5</v>
      </c>
      <c r="B7" s="92" t="s">
        <v>3496</v>
      </c>
      <c r="C7" s="90" t="s">
        <v>3497</v>
      </c>
      <c r="D7" s="92">
        <v>1</v>
      </c>
      <c r="E7" s="89" t="s">
        <v>2737</v>
      </c>
      <c r="F7" s="91" t="str">
        <f>_xlfn.DISPIMG("ID_5D6F0D357DED44A09EA457F77E27C037",1)</f>
        <v>=DISPIMG("ID_5D6F0D357DED44A09EA457F77E27C037",1)</v>
      </c>
    </row>
    <row r="8" s="80" customFormat="1" ht="333" customHeight="1" spans="1:6">
      <c r="A8" s="91">
        <v>6</v>
      </c>
      <c r="B8" s="89" t="s">
        <v>3498</v>
      </c>
      <c r="C8" s="93" t="s">
        <v>3499</v>
      </c>
      <c r="D8" s="92">
        <v>1</v>
      </c>
      <c r="E8" s="89" t="s">
        <v>2737</v>
      </c>
      <c r="F8" s="94" t="str">
        <f>_xlfn.DISPIMG("ID_39A1F0193EBE4CD4ABEABACFEAA4ADB4",1)</f>
        <v>=DISPIMG("ID_39A1F0193EBE4CD4ABEABACFEAA4ADB4",1)</v>
      </c>
    </row>
    <row r="9" s="80" customFormat="1" ht="125.1" customHeight="1" spans="1:6">
      <c r="A9" s="91">
        <v>7</v>
      </c>
      <c r="B9" s="89" t="s">
        <v>3500</v>
      </c>
      <c r="C9" s="90" t="s">
        <v>3501</v>
      </c>
      <c r="D9" s="92">
        <v>1</v>
      </c>
      <c r="E9" s="89" t="s">
        <v>2737</v>
      </c>
      <c r="F9" s="94" t="str">
        <f>_xlfn.DISPIMG("ID_D0D5117C272B432892FFD46D07B88FE2",1)</f>
        <v>=DISPIMG("ID_D0D5117C272B432892FFD46D07B88FE2",1)</v>
      </c>
    </row>
    <row r="10" s="80" customFormat="1" ht="25.15" customHeight="1" spans="1:6">
      <c r="A10" s="95">
        <v>8</v>
      </c>
      <c r="B10" s="89" t="s">
        <v>3502</v>
      </c>
      <c r="C10" s="96" t="s">
        <v>3503</v>
      </c>
      <c r="D10" s="91">
        <v>1</v>
      </c>
      <c r="E10" s="89" t="s">
        <v>2737</v>
      </c>
      <c r="F10" s="94"/>
    </row>
  </sheetData>
  <mergeCells count="1">
    <mergeCell ref="A1:F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12</vt:i4>
      </vt:variant>
    </vt:vector>
  </HeadingPairs>
  <TitlesOfParts>
    <vt:vector size="12" baseType="lpstr">
      <vt:lpstr>图书</vt:lpstr>
      <vt:lpstr>音乐、语言教室</vt:lpstr>
      <vt:lpstr>科学教室</vt:lpstr>
      <vt:lpstr>心理咨询、观察</vt:lpstr>
      <vt:lpstr>卫生保健</vt:lpstr>
      <vt:lpstr>计算机教室</vt:lpstr>
      <vt:lpstr>劳动教室</vt:lpstr>
      <vt:lpstr>书法美术</vt:lpstr>
      <vt:lpstr>体质测试室</vt:lpstr>
      <vt:lpstr>舞蹈教室</vt:lpstr>
      <vt:lpstr>体育用品</vt:lpstr>
      <vt:lpstr>其它学校 增补项目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李林波</cp:lastModifiedBy>
  <dcterms:created xsi:type="dcterms:W3CDTF">2025-06-10T23:41:00Z</dcterms:created>
  <dcterms:modified xsi:type="dcterms:W3CDTF">2025-09-25T07:53:31Z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B3B33A5B9F2E4870AF8D023C5816A905_13</vt:lpwstr>
  </property>
  <property fmtid="{D5CDD505-2E9C-101B-9397-08002B2CF9AE}" pid="3" name="KSOProductBuildVer">
    <vt:lpwstr>2052-12.1.0.22529</vt:lpwstr>
  </property>
</Properties>
</file>